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C:\Zuzana\"/>
    </mc:Choice>
  </mc:AlternateContent>
  <xr:revisionPtr revIDLastSave="0" documentId="13_ncr:1_{D5F43999-43BD-4301-B414-C531D8BB3F08}" xr6:coauthVersionLast="34" xr6:coauthVersionMax="34" xr10:uidLastSave="{00000000-0000-0000-0000-000000000000}"/>
  <bookViews>
    <workbookView xWindow="0" yWindow="0" windowWidth="28800" windowHeight="12225" activeTab="1" xr2:uid="{00000000-000D-0000-FFFF-FFFF00000000}"/>
  </bookViews>
  <sheets>
    <sheet name="Applicant" sheetId="8" r:id="rId1"/>
    <sheet name="Officials Proposal wk1" sheetId="22" r:id="rId2"/>
    <sheet name="Officials Proposal wk2" sheetId="27" r:id="rId3"/>
    <sheet name="Officials Proposal wk3" sheetId="28"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Applicant!#REF!</definedName>
    <definedName name="_xlnm.Print_Area" localSheetId="1">'Officials Proposal wk1'!$A$1:$J$64</definedName>
    <definedName name="_xlnm.Print_Area" localSheetId="2">'Officials Proposal wk2'!$A$1:$J$64</definedName>
    <definedName name="_xlnm.Print_Area" localSheetId="3">'Officials Proposal wk3'!$A$1:$J$64</definedName>
    <definedName name="_xlnm.Print_Titles" localSheetId="0">Applicant!#REF!</definedName>
    <definedName name="_xlnm.Print_Titles" localSheetId="1">'Officials Proposal wk1'!$1:$10</definedName>
    <definedName name="_xlnm.Print_Titles" localSheetId="2">'Officials Proposal wk2'!$1:$10</definedName>
    <definedName name="_xlnm.Print_Titles" localSheetId="3">'Officials Proposal wk3'!$1:$10</definedName>
  </definedNames>
  <calcPr calcId="179021"/>
</workbook>
</file>

<file path=xl/calcChain.xml><?xml version="1.0" encoding="utf-8"?>
<calcChain xmlns="http://schemas.openxmlformats.org/spreadsheetml/2006/main">
  <c r="O80" i="28" l="1"/>
  <c r="L55" i="28"/>
  <c r="J55" i="28"/>
  <c r="A55" i="28"/>
  <c r="J54" i="28"/>
  <c r="A54" i="28"/>
  <c r="M51" i="28"/>
  <c r="K51" i="28"/>
  <c r="I51" i="28"/>
  <c r="J51" i="28" s="1"/>
  <c r="M50" i="28"/>
  <c r="K50" i="28"/>
  <c r="I50" i="28"/>
  <c r="J50" i="28" s="1"/>
  <c r="M49" i="28"/>
  <c r="K49" i="28"/>
  <c r="I49" i="28"/>
  <c r="J49" i="28" s="1"/>
  <c r="M48" i="28"/>
  <c r="K48" i="28"/>
  <c r="I48" i="28"/>
  <c r="J48" i="28" s="1"/>
  <c r="M47" i="28"/>
  <c r="K47" i="28"/>
  <c r="I47" i="28"/>
  <c r="J47" i="28" s="1"/>
  <c r="M46" i="28"/>
  <c r="K46" i="28"/>
  <c r="I46" i="28"/>
  <c r="J46" i="28" s="1"/>
  <c r="M45" i="28"/>
  <c r="K45" i="28"/>
  <c r="I45" i="28"/>
  <c r="J45" i="28" s="1"/>
  <c r="M44" i="28"/>
  <c r="K44" i="28"/>
  <c r="I44" i="28"/>
  <c r="J44" i="28" s="1"/>
  <c r="A41" i="28"/>
  <c r="L39" i="28"/>
  <c r="K39" i="28"/>
  <c r="J39" i="28"/>
  <c r="I39" i="28"/>
  <c r="L38" i="28"/>
  <c r="M38" i="28" s="1"/>
  <c r="K38" i="28"/>
  <c r="J38" i="28"/>
  <c r="I38" i="28"/>
  <c r="L37" i="28"/>
  <c r="M37" i="28" s="1"/>
  <c r="K37" i="28"/>
  <c r="K56" i="28" s="1"/>
  <c r="J37" i="28"/>
  <c r="I37" i="28"/>
  <c r="A33" i="28"/>
  <c r="J31" i="28"/>
  <c r="E31" i="28"/>
  <c r="J30" i="28"/>
  <c r="I30" i="28"/>
  <c r="F30" i="28"/>
  <c r="F27" i="28"/>
  <c r="I26" i="28"/>
  <c r="D19" i="28"/>
  <c r="C19" i="28"/>
  <c r="B19" i="28"/>
  <c r="G16" i="28"/>
  <c r="E16" i="28"/>
  <c r="A16" i="28"/>
  <c r="J14" i="28"/>
  <c r="E14" i="28"/>
  <c r="A14" i="28"/>
  <c r="A4" i="28"/>
  <c r="O80" i="27"/>
  <c r="L55" i="27"/>
  <c r="J55" i="27"/>
  <c r="J54" i="27"/>
  <c r="A54" i="27"/>
  <c r="M51" i="27"/>
  <c r="K51" i="27"/>
  <c r="I51" i="27"/>
  <c r="J51" i="27" s="1"/>
  <c r="M50" i="27"/>
  <c r="K50" i="27"/>
  <c r="I50" i="27"/>
  <c r="J50" i="27" s="1"/>
  <c r="M49" i="27"/>
  <c r="K49" i="27"/>
  <c r="I49" i="27"/>
  <c r="J49" i="27" s="1"/>
  <c r="M48" i="27"/>
  <c r="K48" i="27"/>
  <c r="I48" i="27"/>
  <c r="J48" i="27" s="1"/>
  <c r="M47" i="27"/>
  <c r="K47" i="27"/>
  <c r="I47" i="27"/>
  <c r="J47" i="27" s="1"/>
  <c r="M46" i="27"/>
  <c r="K46" i="27"/>
  <c r="I46" i="27"/>
  <c r="J46" i="27" s="1"/>
  <c r="M45" i="27"/>
  <c r="K45" i="27"/>
  <c r="M44" i="27"/>
  <c r="K44" i="27"/>
  <c r="L39" i="27"/>
  <c r="K39" i="27"/>
  <c r="J39" i="27"/>
  <c r="L38" i="27"/>
  <c r="M38" i="27" s="1"/>
  <c r="K38" i="27"/>
  <c r="J38" i="27"/>
  <c r="L37" i="27"/>
  <c r="M37" i="27" s="1"/>
  <c r="K37" i="27"/>
  <c r="K56" i="27" s="1"/>
  <c r="J37" i="27"/>
  <c r="A33" i="27"/>
  <c r="J31" i="27"/>
  <c r="E31" i="27"/>
  <c r="J30" i="27"/>
  <c r="I30" i="27"/>
  <c r="F30" i="27"/>
  <c r="F27" i="27"/>
  <c r="I26" i="27"/>
  <c r="D19" i="27"/>
  <c r="C19" i="27"/>
  <c r="A55" i="27" s="1"/>
  <c r="B19" i="27"/>
  <c r="G16" i="27"/>
  <c r="E16" i="27"/>
  <c r="A16" i="27"/>
  <c r="J14" i="27"/>
  <c r="E14" i="27"/>
  <c r="A14" i="27"/>
  <c r="A4" i="27"/>
  <c r="E31" i="22"/>
  <c r="B19" i="22"/>
  <c r="D19" i="22"/>
  <c r="C19" i="22"/>
  <c r="J56" i="28" l="1"/>
  <c r="I37" i="27"/>
  <c r="I39" i="27"/>
  <c r="I38" i="27"/>
  <c r="A41" i="27"/>
  <c r="I45" i="27"/>
  <c r="J45" i="27" s="1"/>
  <c r="I44" i="27"/>
  <c r="J44" i="27" s="1"/>
  <c r="J56" i="27"/>
  <c r="J31" i="22"/>
  <c r="M56" i="28" l="1"/>
  <c r="A56" i="28"/>
  <c r="A56" i="27"/>
  <c r="M56" i="27"/>
  <c r="O80" i="22"/>
  <c r="L55" i="22"/>
  <c r="J55" i="22"/>
  <c r="J54" i="22"/>
  <c r="A54" i="22"/>
  <c r="M51" i="22"/>
  <c r="K51" i="22"/>
  <c r="I51" i="22"/>
  <c r="J51" i="22" s="1"/>
  <c r="M50" i="22"/>
  <c r="K50" i="22"/>
  <c r="I50" i="22"/>
  <c r="J50" i="22" s="1"/>
  <c r="M49" i="22"/>
  <c r="K49" i="22"/>
  <c r="I49" i="22"/>
  <c r="J49" i="22" s="1"/>
  <c r="M48" i="22"/>
  <c r="K48" i="22"/>
  <c r="I48" i="22"/>
  <c r="J48" i="22" s="1"/>
  <c r="M47" i="22"/>
  <c r="K47" i="22"/>
  <c r="I47" i="22"/>
  <c r="J47" i="22" s="1"/>
  <c r="M46" i="22"/>
  <c r="K46" i="22"/>
  <c r="I46" i="22"/>
  <c r="J46" i="22" s="1"/>
  <c r="M45" i="22"/>
  <c r="K45" i="22"/>
  <c r="J56" i="22" s="1"/>
  <c r="M44" i="22"/>
  <c r="K44" i="22"/>
  <c r="L39" i="22"/>
  <c r="K39" i="22"/>
  <c r="J39" i="22"/>
  <c r="L38" i="22"/>
  <c r="M38" i="22" s="1"/>
  <c r="K38" i="22"/>
  <c r="J38" i="22"/>
  <c r="L37" i="22"/>
  <c r="M37" i="22" s="1"/>
  <c r="K37" i="22"/>
  <c r="J37" i="22"/>
  <c r="J30" i="22"/>
  <c r="I30" i="22"/>
  <c r="F30" i="22"/>
  <c r="F27" i="22"/>
  <c r="I26" i="22"/>
  <c r="I44" i="22"/>
  <c r="J44" i="22" s="1"/>
  <c r="G16" i="22"/>
  <c r="E16" i="22"/>
  <c r="A16" i="22"/>
  <c r="J14" i="22"/>
  <c r="E14" i="22"/>
  <c r="A14" i="22"/>
  <c r="A4" i="22"/>
  <c r="A55" i="22" l="1"/>
  <c r="I45" i="22"/>
  <c r="J45" i="22" s="1"/>
  <c r="I39" i="22"/>
  <c r="I37" i="22"/>
  <c r="I38" i="22"/>
  <c r="A41" i="22"/>
  <c r="M56" i="22"/>
  <c r="A56" i="22"/>
  <c r="K56" i="22"/>
  <c r="A33" i="22" l="1"/>
</calcChain>
</file>

<file path=xl/sharedStrings.xml><?xml version="1.0" encoding="utf-8"?>
<sst xmlns="http://schemas.openxmlformats.org/spreadsheetml/2006/main" count="643" uniqueCount="141">
  <si>
    <t>City</t>
  </si>
  <si>
    <t>Certification</t>
  </si>
  <si>
    <t>Email</t>
  </si>
  <si>
    <t>Contact Person in this matter</t>
  </si>
  <si>
    <t>National Tennis Association</t>
  </si>
  <si>
    <t>APPLICANT</t>
  </si>
  <si>
    <t>EVENT</t>
  </si>
  <si>
    <t>Circuit</t>
  </si>
  <si>
    <t>Telephone</t>
  </si>
  <si>
    <t>Mobile</t>
  </si>
  <si>
    <t>SUPERVISOR</t>
  </si>
  <si>
    <t>Proposed End-of-Week Referee, Name</t>
  </si>
  <si>
    <t>OTHER CHAIR UMPIRES</t>
  </si>
  <si>
    <t>Email: officiating@itftennis.com</t>
  </si>
  <si>
    <t>Other</t>
  </si>
  <si>
    <t>EofWRef</t>
  </si>
  <si>
    <t>DesChairCert</t>
  </si>
  <si>
    <t>OtrChairCert</t>
  </si>
  <si>
    <t>National</t>
  </si>
  <si>
    <t>WorkQual</t>
  </si>
  <si>
    <t>Yes</t>
  </si>
  <si>
    <t>No</t>
  </si>
  <si>
    <t>Stays/Leaves</t>
  </si>
  <si>
    <t>Approval</t>
  </si>
  <si>
    <t>Approved in full</t>
  </si>
  <si>
    <t>Partially approved</t>
  </si>
  <si>
    <t>Not approved</t>
  </si>
  <si>
    <t>To be complemented</t>
  </si>
  <si>
    <t>Designate Chair Umpire</t>
  </si>
  <si>
    <t>Chair Umpire</t>
  </si>
  <si>
    <t>OFFICIALS REQUIRED</t>
  </si>
  <si>
    <t>Assigned</t>
  </si>
  <si>
    <t xml:space="preserve">Main Draw Chair Umpires: </t>
  </si>
  <si>
    <t>Nationality</t>
  </si>
  <si>
    <t>Min. Required</t>
  </si>
  <si>
    <t>Circuit &amp; Level</t>
  </si>
  <si>
    <t>Working Qual?</t>
  </si>
  <si>
    <t>Working until end?</t>
  </si>
  <si>
    <t>Date completed</t>
  </si>
  <si>
    <t>ITF Tournament ID or key</t>
  </si>
  <si>
    <t>All days</t>
  </si>
  <si>
    <t>Last day</t>
  </si>
  <si>
    <t>No of MD Courts</t>
  </si>
  <si>
    <t>No of QD Courts</t>
  </si>
  <si>
    <t>QD size</t>
  </si>
  <si>
    <t>W25</t>
  </si>
  <si>
    <t>W100</t>
  </si>
  <si>
    <t xml:space="preserve">ALL FIELDS HIGHLIGHTED </t>
  </si>
  <si>
    <t xml:space="preserve">YELLOW </t>
  </si>
  <si>
    <t>No of days of QD</t>
  </si>
  <si>
    <t>Email:</t>
  </si>
  <si>
    <t>Telephone:</t>
  </si>
  <si>
    <t>Mobile:</t>
  </si>
  <si>
    <t>Position:</t>
  </si>
  <si>
    <t>National Tennis Association:</t>
  </si>
  <si>
    <t>Contact Person:</t>
  </si>
  <si>
    <t>Required</t>
  </si>
  <si>
    <t>Min Req Qualifying</t>
  </si>
  <si>
    <t>White</t>
  </si>
  <si>
    <t>Int/White</t>
  </si>
  <si>
    <t>Optional**</t>
  </si>
  <si>
    <t xml:space="preserve">Working All Days Qualifying: </t>
  </si>
  <si>
    <t>Week of (Monday) [Day/Month]</t>
  </si>
  <si>
    <t xml:space="preserve">Working Last Day(s) Qualifying: </t>
  </si>
  <si>
    <t xml:space="preserve">Please include all your Officials Prososals you are sending today in this worksheet - if you are sending more than 3 Proposals, please copy the Official Proposal sheet as many times as you need need to (right-click on the tab "Officials Proposal wk1", select "Move or Copy", select "move to end" and tick "Create a copy" window). Alternatively if you are sending less than 3 proposals, please delete the remaining tabs. Thank you. </t>
  </si>
  <si>
    <t>"International": Gold, Silver or Bronze Badge Chair Umpire</t>
  </si>
  <si>
    <t>Last Day**</t>
  </si>
  <si>
    <t>All Days**</t>
  </si>
  <si>
    <t>MUST BE COMPLETED BEFORE SUBMITTING THIS FORM TO ITF OFFICIATING</t>
  </si>
  <si>
    <r>
      <t xml:space="preserve">DESIGNATED CHAIR UMPIRES - </t>
    </r>
    <r>
      <rPr>
        <b/>
        <i/>
        <u/>
        <sz val="10"/>
        <color rgb="FFFF0000"/>
        <rFont val="Arial"/>
        <family val="2"/>
      </rPr>
      <t>ALL Designate CUs must be AVAILABLE until the last day of the tournament</t>
    </r>
  </si>
  <si>
    <t>Working Until (Day)</t>
  </si>
  <si>
    <t>Event the ITF Supervisor is going to</t>
  </si>
  <si>
    <t>Gold Ref</t>
  </si>
  <si>
    <t>Silver Ref</t>
  </si>
  <si>
    <t>Supervisor (Name)</t>
  </si>
  <si>
    <t>Available until (day)</t>
  </si>
  <si>
    <t>NOTES (OTHER INFORMATION)</t>
  </si>
  <si>
    <t>White Ref</t>
  </si>
  <si>
    <t>Gold Chair</t>
  </si>
  <si>
    <t>Silver Chair</t>
  </si>
  <si>
    <t>Bronze Chair</t>
  </si>
  <si>
    <t>White Chair</t>
  </si>
  <si>
    <t>Green Chair</t>
  </si>
  <si>
    <t>Will fully comply</t>
  </si>
  <si>
    <t>Exception needed</t>
  </si>
  <si>
    <t>M25</t>
  </si>
  <si>
    <t xml:space="preserve">Working until </t>
  </si>
  <si>
    <t>AT LEAST 3 CHAIR UMPIRES MUST WORK ON THE LAST DAY OF Q!!!</t>
  </si>
  <si>
    <t>AT LEAST 1 CHAIR UMPIRE MUST WORK ON THE LAST DAY OF Q!!!</t>
  </si>
  <si>
    <t>M15</t>
  </si>
  <si>
    <t>W15</t>
  </si>
  <si>
    <t>W60</t>
  </si>
  <si>
    <t>W80</t>
  </si>
  <si>
    <t>Tel: +44 (0)20 8392 4692</t>
  </si>
  <si>
    <t>**Qual.: Minimum 1 Assist. Ref. before the Final Round of QD, 1 CU for every Final Round Match of Q</t>
  </si>
  <si>
    <t>**Qualifying: At least one (1) Designate CU must assist the Supervisor during Qualifying</t>
  </si>
  <si>
    <t>**Qualifying: All matches in Qualifying must be umpired</t>
  </si>
  <si>
    <t>All "National" and "Other" Chair Umpires must be registered with ITF Officiating in order to work at ITF Pro Circuit Tournaments</t>
  </si>
  <si>
    <t>Men $15,000</t>
  </si>
  <si>
    <t>Men $25,000</t>
  </si>
  <si>
    <t>Women $25,000</t>
  </si>
  <si>
    <t>Women $15,000</t>
  </si>
  <si>
    <t>Women $60,000</t>
  </si>
  <si>
    <t>Women $80,000</t>
  </si>
  <si>
    <t>Women $100,000</t>
  </si>
  <si>
    <t>Jan 2019</t>
  </si>
  <si>
    <t>Feb 2019</t>
  </si>
  <si>
    <t>Mar 2019</t>
  </si>
  <si>
    <t>Apr 2019</t>
  </si>
  <si>
    <t>May 2019</t>
  </si>
  <si>
    <t>Jun 2019</t>
  </si>
  <si>
    <t>Jul 2019</t>
  </si>
  <si>
    <t>Aug 2019</t>
  </si>
  <si>
    <t>Sep 2019</t>
  </si>
  <si>
    <t>Oct 2019</t>
  </si>
  <si>
    <t>Nov 2019</t>
  </si>
  <si>
    <t>Dec 2019</t>
  </si>
  <si>
    <t>SAT (End of day)</t>
  </si>
  <si>
    <t>SUN (End of day)</t>
  </si>
  <si>
    <t>FRI (End of day)</t>
  </si>
  <si>
    <t>THU (End of day)</t>
  </si>
  <si>
    <t>2019 Registered?</t>
  </si>
  <si>
    <t>Values displayed in column G and H are Minimum Requirements for Men's and Women's ITF World Tennis Tour tournaments. National Associations that wish to supply higher certification level of official or more offcials than the minimum requirements, are encouraged to do so.</t>
  </si>
  <si>
    <t>THE TOURNAMENT WILL FULLY COMPLY WITH THE ITF WORLD TENNIS TOUR 2019 MIN. OFFICIATING REQUIREMENTS</t>
  </si>
  <si>
    <t>Proposed 2nd Site Assistant Ref.</t>
  </si>
  <si>
    <t>Reg.</t>
  </si>
  <si>
    <t>Not Reg.</t>
  </si>
  <si>
    <t>WED (End of day)</t>
  </si>
  <si>
    <t>**Qualifying: At least one (1) Designate CU must assist the Supervisor during Qualifying. All Main Draw matches must be umpired</t>
  </si>
  <si>
    <t>ITF World Tennis Tour</t>
  </si>
  <si>
    <t>If the Supervisor is leaving the event before the end of the tournament , "End of Week Referee" must be nominated as per the ITF World Tennis Tour Minimum Officiating Requirements</t>
  </si>
  <si>
    <t>Date Due</t>
  </si>
  <si>
    <t>Matches played on more than one [1] site?</t>
  </si>
  <si>
    <t>Approved White Ref*</t>
  </si>
  <si>
    <t>OFFICIALS' PROPOSAL 2019</t>
  </si>
  <si>
    <t>* If a Gold or Silver badge is not available in the country, and no feasible solution can be found (i.e. proximity of another Gold/Silver badge supervisor), a White badge referee can be used if upgraded to “Approved White Referee” status following additional ITF training and approval of the ITF. He/she must stay until the end, no EWR will be approved.</t>
  </si>
  <si>
    <t/>
  </si>
  <si>
    <t>SupCert1</t>
  </si>
  <si>
    <t>SupCert2</t>
  </si>
  <si>
    <r>
      <t xml:space="preserve">Doubles Final </t>
    </r>
    <r>
      <rPr>
        <sz val="6"/>
        <rFont val="Arial"/>
        <family val="2"/>
      </rPr>
      <t>(dd/mm/yy)</t>
    </r>
  </si>
  <si>
    <r>
      <t>Singles Final</t>
    </r>
    <r>
      <rPr>
        <sz val="6"/>
        <rFont val="Arial"/>
        <family val="2"/>
      </rPr>
      <t xml:space="preserve"> (dd/mm/yy)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</si>
</sst>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numFmt numFmtId="165" formatCode="ddd\ dd/mm/yy"/>
  </numFmts>
  <fonts count="40" x14ac:knownFonts="1">
    <font>
      <sz val="10"/>
      <name val="Arial"/>
    </font>
    <font>
      <sz val="8"/>
      <name val="Arial"/>
      <family val="2"/>
    </font>
    <font>
      <b/>
      <sz val="10"/>
      <name val="Arial"/>
      <family val="2"/>
    </font>
    <font>
      <b/>
      <sz val="7"/>
      <name val="Arial"/>
      <family val="2"/>
    </font>
    <font>
      <b/>
      <sz val="7"/>
      <color indexed="8"/>
      <name val="Arial"/>
      <family val="2"/>
    </font>
    <font>
      <b/>
      <sz val="8"/>
      <color indexed="8"/>
      <name val="Arial"/>
      <family val="2"/>
    </font>
    <font>
      <sz val="10"/>
      <name val="Arial"/>
      <family val="2"/>
    </font>
    <font>
      <sz val="7"/>
      <name val="Arial"/>
      <family val="2"/>
    </font>
    <font>
      <sz val="9"/>
      <name val="Arial"/>
      <family val="2"/>
    </font>
    <font>
      <sz val="7"/>
      <name val="Arial"/>
      <family val="2"/>
    </font>
    <font>
      <b/>
      <sz val="7"/>
      <name val="Arial"/>
      <family val="2"/>
    </font>
    <font>
      <b/>
      <sz val="11"/>
      <name val="Arial"/>
      <family val="2"/>
    </font>
    <font>
      <b/>
      <sz val="7"/>
      <color indexed="8"/>
      <name val="Arial"/>
      <family val="2"/>
    </font>
    <font>
      <b/>
      <sz val="9"/>
      <name val="Arial"/>
      <family val="2"/>
    </font>
    <font>
      <b/>
      <sz val="7"/>
      <color indexed="10"/>
      <name val="Arial"/>
      <family val="2"/>
    </font>
    <font>
      <b/>
      <sz val="16"/>
      <name val="Arial"/>
      <family val="2"/>
    </font>
    <font>
      <sz val="16"/>
      <name val="Arial"/>
      <family val="2"/>
    </font>
    <font>
      <sz val="9"/>
      <name val="Arial"/>
      <family val="2"/>
    </font>
    <font>
      <b/>
      <i/>
      <sz val="8"/>
      <color indexed="10"/>
      <name val="Arial"/>
      <family val="2"/>
    </font>
    <font>
      <sz val="7"/>
      <color theme="0"/>
      <name val="Arial"/>
      <family val="2"/>
    </font>
    <font>
      <sz val="12"/>
      <name val="Arial"/>
      <family val="2"/>
    </font>
    <font>
      <b/>
      <sz val="9.5"/>
      <color theme="0" tint="-0.249977111117893"/>
      <name val="Arial"/>
      <family val="2"/>
    </font>
    <font>
      <b/>
      <sz val="9"/>
      <color rgb="FFFF0000"/>
      <name val="Arial"/>
      <family val="2"/>
    </font>
    <font>
      <b/>
      <sz val="8"/>
      <color rgb="FFFF0000"/>
      <name val="Arial"/>
      <family val="2"/>
    </font>
    <font>
      <sz val="10"/>
      <color theme="0"/>
      <name val="Arial"/>
      <family val="2"/>
    </font>
    <font>
      <sz val="10"/>
      <color rgb="FFFF0000"/>
      <name val="Arial"/>
      <family val="2"/>
    </font>
    <font>
      <b/>
      <sz val="7"/>
      <color rgb="FFFF0000"/>
      <name val="Arial"/>
      <family val="2"/>
    </font>
    <font>
      <b/>
      <sz val="10"/>
      <color rgb="FFFF0000"/>
      <name val="Arial"/>
      <family val="2"/>
    </font>
    <font>
      <b/>
      <sz val="10"/>
      <color theme="0"/>
      <name val="Arial"/>
      <family val="2"/>
    </font>
    <font>
      <b/>
      <i/>
      <u/>
      <sz val="10"/>
      <color rgb="FFFF0000"/>
      <name val="Arial"/>
      <family val="2"/>
    </font>
    <font>
      <sz val="10"/>
      <color theme="1"/>
      <name val="Arial"/>
      <family val="2"/>
    </font>
    <font>
      <sz val="8.5"/>
      <color rgb="FFFF0000"/>
      <name val="Arial"/>
      <family val="2"/>
    </font>
    <font>
      <b/>
      <sz val="8"/>
      <name val="Arial"/>
      <family val="2"/>
    </font>
    <font>
      <b/>
      <i/>
      <sz val="8"/>
      <color rgb="FFFF0000"/>
      <name val="Arial"/>
      <family val="2"/>
    </font>
    <font>
      <b/>
      <i/>
      <u/>
      <sz val="10"/>
      <name val="Arial"/>
      <family val="2"/>
    </font>
    <font>
      <sz val="7"/>
      <color theme="0" tint="-0.499984740745262"/>
      <name val="Arial"/>
      <family val="2"/>
    </font>
    <font>
      <sz val="10"/>
      <color theme="0" tint="-0.499984740745262"/>
      <name val="Arial"/>
      <family val="2"/>
    </font>
    <font>
      <b/>
      <sz val="7.5"/>
      <color rgb="FFFF0000"/>
      <name val="Arial"/>
      <family val="2"/>
    </font>
    <font>
      <b/>
      <sz val="14"/>
      <name val="Arial"/>
      <family val="2"/>
    </font>
    <font>
      <sz val="6"/>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theme="7" tint="0.39997558519241921"/>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FF"/>
        <bgColor indexed="64"/>
      </patternFill>
    </fill>
    <fill>
      <patternFill patternType="solid">
        <fgColor rgb="FFEAEAEA"/>
        <bgColor indexed="64"/>
      </patternFill>
    </fill>
  </fills>
  <borders count="6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53">
    <xf numFmtId="0" fontId="0" fillId="0" borderId="0" xfId="0"/>
    <xf numFmtId="49" fontId="17" fillId="0" borderId="3"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0" fontId="7" fillId="0" borderId="13" xfId="0" applyFont="1" applyBorder="1" applyAlignment="1" applyProtection="1">
      <alignment horizontal="left" vertical="center"/>
    </xf>
    <xf numFmtId="0" fontId="16" fillId="0" borderId="0" xfId="0" applyFont="1" applyAlignment="1" applyProtection="1">
      <alignment horizontal="left" vertical="center"/>
    </xf>
    <xf numFmtId="0" fontId="15" fillId="3" borderId="0" xfId="0" applyFont="1" applyFill="1" applyAlignment="1" applyProtection="1">
      <alignment horizontal="left" vertical="center"/>
    </xf>
    <xf numFmtId="0" fontId="8" fillId="0" borderId="0" xfId="0" applyFont="1" applyAlignment="1" applyProtection="1">
      <alignment horizontal="left" vertical="center"/>
    </xf>
    <xf numFmtId="49" fontId="13" fillId="0" borderId="0" xfId="0" applyNumberFormat="1" applyFont="1" applyAlignment="1" applyProtection="1">
      <alignment horizontal="left" vertical="center"/>
    </xf>
    <xf numFmtId="49" fontId="3" fillId="0" borderId="0" xfId="0" applyNumberFormat="1" applyFont="1" applyFill="1" applyAlignment="1" applyProtection="1">
      <alignment horizontal="left" vertical="center"/>
    </xf>
    <xf numFmtId="0" fontId="3" fillId="0" borderId="0" xfId="0" applyFont="1" applyFill="1" applyAlignment="1" applyProtection="1">
      <alignment horizontal="left" vertical="center"/>
    </xf>
    <xf numFmtId="49" fontId="4" fillId="0" borderId="0" xfId="0" applyNumberFormat="1" applyFont="1" applyFill="1" applyAlignment="1" applyProtection="1">
      <alignment horizontal="left" vertical="center"/>
    </xf>
    <xf numFmtId="0" fontId="0" fillId="0" borderId="0" xfId="0" applyAlignment="1" applyProtection="1">
      <alignment horizontal="left" vertical="center"/>
    </xf>
    <xf numFmtId="164" fontId="12"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14" fontId="5" fillId="0" borderId="0" xfId="0" applyNumberFormat="1" applyFont="1" applyFill="1" applyBorder="1" applyAlignment="1" applyProtection="1">
      <alignment horizontal="center" vertical="center"/>
    </xf>
    <xf numFmtId="14" fontId="0" fillId="0" borderId="0" xfId="0" applyNumberFormat="1" applyAlignment="1" applyProtection="1">
      <alignment horizontal="left" vertical="center"/>
    </xf>
    <xf numFmtId="164" fontId="12" fillId="0" borderId="15"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left" vertical="center"/>
    </xf>
    <xf numFmtId="0" fontId="2" fillId="0" borderId="0" xfId="0" applyFont="1" applyAlignment="1" applyProtection="1">
      <alignment horizontal="left" vertical="center"/>
    </xf>
    <xf numFmtId="0" fontId="7" fillId="0" borderId="16"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4" fillId="0" borderId="0" xfId="0" applyFont="1" applyAlignment="1" applyProtection="1">
      <alignment horizontal="right" vertical="center"/>
    </xf>
    <xf numFmtId="0" fontId="10" fillId="0" borderId="0" xfId="0" applyFont="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0" borderId="0" xfId="0" applyFill="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horizontal="center" vertical="center"/>
    </xf>
    <xf numFmtId="0" fontId="0" fillId="0" borderId="0" xfId="0" applyFill="1" applyBorder="1" applyAlignment="1" applyProtection="1">
      <alignment horizontal="center" vertical="center"/>
    </xf>
    <xf numFmtId="49" fontId="0" fillId="2" borderId="0" xfId="0" applyNumberForma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49" fontId="10" fillId="2" borderId="27" xfId="0" applyNumberFormat="1"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4" borderId="0" xfId="0" applyFont="1" applyFill="1" applyAlignment="1" applyProtection="1">
      <alignment horizontal="left" vertical="center"/>
    </xf>
    <xf numFmtId="3" fontId="7" fillId="4" borderId="0" xfId="0" applyNumberFormat="1" applyFont="1" applyFill="1" applyAlignment="1" applyProtection="1">
      <alignment horizontal="left" vertical="center"/>
    </xf>
    <xf numFmtId="0" fontId="7" fillId="4" borderId="0" xfId="0" applyFont="1" applyFill="1" applyAlignment="1" applyProtection="1">
      <alignment horizontal="left" vertical="center"/>
    </xf>
    <xf numFmtId="49" fontId="7" fillId="4" borderId="0" xfId="0" applyNumberFormat="1" applyFont="1" applyFill="1" applyAlignment="1" applyProtection="1">
      <alignment horizontal="left" vertical="center"/>
    </xf>
    <xf numFmtId="0" fontId="0" fillId="4" borderId="0" xfId="0" applyFill="1" applyAlignment="1" applyProtection="1">
      <alignment horizontal="left" vertical="center"/>
    </xf>
    <xf numFmtId="0" fontId="9" fillId="4" borderId="0" xfId="0" applyFont="1" applyFill="1" applyAlignment="1" applyProtection="1">
      <alignment horizontal="left" vertical="center"/>
    </xf>
    <xf numFmtId="1" fontId="0" fillId="0" borderId="0" xfId="0" applyNumberFormat="1" applyAlignment="1" applyProtection="1">
      <alignment horizontal="left" vertical="center"/>
    </xf>
    <xf numFmtId="0" fontId="7" fillId="0" borderId="23" xfId="0" applyFont="1" applyBorder="1" applyAlignment="1" applyProtection="1">
      <alignment vertical="center"/>
    </xf>
    <xf numFmtId="0" fontId="3" fillId="4" borderId="0" xfId="0" applyFont="1" applyFill="1" applyAlignment="1" applyProtection="1">
      <alignment horizontal="left" vertical="center"/>
    </xf>
    <xf numFmtId="0" fontId="0" fillId="5" borderId="0" xfId="0" applyFill="1" applyAlignment="1" applyProtection="1">
      <alignment horizontal="left" vertical="center"/>
    </xf>
    <xf numFmtId="3" fontId="7" fillId="5" borderId="0" xfId="0" applyNumberFormat="1" applyFont="1" applyFill="1" applyAlignment="1" applyProtection="1">
      <alignment horizontal="left" vertical="center"/>
    </xf>
    <xf numFmtId="0" fontId="7" fillId="0" borderId="16" xfId="0" applyFont="1" applyBorder="1" applyAlignment="1" applyProtection="1">
      <alignment vertical="center"/>
    </xf>
    <xf numFmtId="0" fontId="7" fillId="0" borderId="35" xfId="0" applyFont="1" applyBorder="1" applyAlignment="1" applyProtection="1">
      <alignment horizontal="left" vertical="center"/>
    </xf>
    <xf numFmtId="3" fontId="11" fillId="6" borderId="2" xfId="0" applyNumberFormat="1" applyFont="1" applyFill="1" applyBorder="1" applyAlignment="1" applyProtection="1">
      <alignment horizontal="center" vertical="center"/>
      <protection locked="0"/>
    </xf>
    <xf numFmtId="49" fontId="17" fillId="6" borderId="5" xfId="0" applyNumberFormat="1" applyFont="1" applyFill="1" applyBorder="1" applyAlignment="1" applyProtection="1">
      <alignment horizontal="center" vertical="center"/>
      <protection locked="0"/>
    </xf>
    <xf numFmtId="49" fontId="17" fillId="6" borderId="6"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vertical="center"/>
    </xf>
    <xf numFmtId="49" fontId="5" fillId="6" borderId="0" xfId="0" applyNumberFormat="1" applyFont="1" applyFill="1" applyBorder="1" applyAlignment="1" applyProtection="1">
      <alignment horizontal="left" vertical="center"/>
    </xf>
    <xf numFmtId="0" fontId="7" fillId="0" borderId="34" xfId="0" applyFont="1" applyBorder="1" applyAlignment="1" applyProtection="1">
      <alignment horizontal="left" vertical="center"/>
    </xf>
    <xf numFmtId="0" fontId="7" fillId="0" borderId="23" xfId="0" applyFont="1" applyBorder="1" applyAlignment="1" applyProtection="1">
      <alignment horizontal="left" vertical="center"/>
    </xf>
    <xf numFmtId="0" fontId="20" fillId="0" borderId="36" xfId="0" applyFont="1" applyBorder="1" applyAlignment="1" applyProtection="1">
      <alignment horizontal="left" vertical="center"/>
    </xf>
    <xf numFmtId="0" fontId="20" fillId="0" borderId="36" xfId="0" applyFont="1" applyFill="1" applyBorder="1" applyAlignment="1" applyProtection="1">
      <alignment horizontal="left" vertical="center"/>
    </xf>
    <xf numFmtId="0" fontId="6" fillId="5" borderId="0" xfId="0" applyFont="1" applyFill="1" applyAlignment="1" applyProtection="1">
      <alignment horizontal="left" vertical="center"/>
    </xf>
    <xf numFmtId="0" fontId="3" fillId="2" borderId="27" xfId="0" applyNumberFormat="1" applyFont="1" applyFill="1" applyBorder="1" applyAlignment="1" applyProtection="1">
      <alignment horizontal="center" vertical="center"/>
    </xf>
    <xf numFmtId="14" fontId="2" fillId="6" borderId="3" xfId="0" applyNumberFormat="1" applyFont="1" applyFill="1" applyBorder="1" applyAlignment="1" applyProtection="1">
      <alignment vertical="center"/>
      <protection locked="0"/>
    </xf>
    <xf numFmtId="1" fontId="2" fillId="6" borderId="44" xfId="0" applyNumberFormat="1" applyFont="1" applyFill="1" applyBorder="1" applyAlignment="1" applyProtection="1">
      <alignment vertical="center"/>
      <protection locked="0"/>
    </xf>
    <xf numFmtId="0" fontId="0" fillId="0" borderId="0" xfId="0" applyNumberFormat="1" applyAlignment="1" applyProtection="1">
      <alignment horizontal="left" vertical="center"/>
    </xf>
    <xf numFmtId="0" fontId="22" fillId="2" borderId="8"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8" fillId="6" borderId="2" xfId="0"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xf>
    <xf numFmtId="0" fontId="6" fillId="0" borderId="0" xfId="0" applyNumberFormat="1" applyFont="1" applyAlignment="1" applyProtection="1">
      <alignment horizontal="left" vertical="center"/>
    </xf>
    <xf numFmtId="49" fontId="7" fillId="0" borderId="0"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164" fontId="4" fillId="0" borderId="0"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right" vertical="center"/>
    </xf>
    <xf numFmtId="0" fontId="27" fillId="0" borderId="0" xfId="0" applyFont="1" applyAlignment="1" applyProtection="1">
      <alignment horizontal="left" vertical="center"/>
    </xf>
    <xf numFmtId="0" fontId="28" fillId="0" borderId="0" xfId="0" applyFont="1" applyAlignment="1" applyProtection="1">
      <alignment horizontal="left" vertical="center"/>
    </xf>
    <xf numFmtId="0" fontId="19" fillId="0" borderId="17" xfId="0" applyFont="1" applyFill="1" applyBorder="1" applyAlignment="1" applyProtection="1">
      <alignment horizontal="center" vertical="center"/>
    </xf>
    <xf numFmtId="0" fontId="6" fillId="0" borderId="36" xfId="0" applyFont="1" applyBorder="1" applyAlignment="1" applyProtection="1">
      <alignment horizontal="left" vertical="center"/>
      <protection locked="0"/>
    </xf>
    <xf numFmtId="49" fontId="6" fillId="0" borderId="36" xfId="0" applyNumberFormat="1" applyFont="1" applyBorder="1" applyAlignment="1" applyProtection="1">
      <alignment horizontal="left" vertical="center"/>
      <protection locked="0"/>
    </xf>
    <xf numFmtId="0" fontId="6" fillId="0" borderId="0" xfId="0" applyFont="1" applyAlignment="1" applyProtection="1">
      <alignment horizontal="left" vertical="center"/>
    </xf>
    <xf numFmtId="0" fontId="7" fillId="0" borderId="18" xfId="0" applyFont="1" applyBorder="1" applyAlignment="1" applyProtection="1">
      <alignment vertical="center"/>
    </xf>
    <xf numFmtId="49" fontId="8" fillId="6" borderId="5" xfId="0" applyNumberFormat="1" applyFont="1" applyFill="1" applyBorder="1" applyAlignment="1" applyProtection="1">
      <alignment horizontal="center" vertical="center"/>
      <protection locked="0"/>
    </xf>
    <xf numFmtId="164" fontId="24" fillId="0" borderId="18" xfId="0" applyNumberFormat="1" applyFont="1" applyFill="1" applyBorder="1" applyAlignment="1" applyProtection="1">
      <alignment horizontal="left" vertical="center"/>
    </xf>
    <xf numFmtId="0" fontId="13" fillId="2" borderId="8" xfId="0" applyFont="1" applyFill="1" applyBorder="1" applyAlignment="1" applyProtection="1">
      <alignment horizontal="center" vertical="center"/>
    </xf>
    <xf numFmtId="0" fontId="0" fillId="0" borderId="0" xfId="0" applyAlignment="1" applyProtection="1">
      <alignment horizontal="left" vertical="center"/>
      <protection locked="0"/>
    </xf>
    <xf numFmtId="0" fontId="24" fillId="7" borderId="0" xfId="0" applyFont="1" applyFill="1" applyAlignment="1" applyProtection="1">
      <alignment horizontal="left" vertical="center"/>
      <protection locked="0"/>
    </xf>
    <xf numFmtId="49" fontId="2" fillId="2" borderId="16" xfId="0" applyNumberFormat="1" applyFont="1" applyFill="1" applyBorder="1" applyAlignment="1" applyProtection="1">
      <alignment horizontal="left" vertical="center"/>
    </xf>
    <xf numFmtId="49" fontId="0" fillId="2" borderId="17" xfId="0" applyNumberFormat="1" applyFill="1" applyBorder="1" applyAlignment="1" applyProtection="1">
      <alignment horizontal="left" vertical="center"/>
    </xf>
    <xf numFmtId="0" fontId="0" fillId="2" borderId="17" xfId="0" applyFill="1" applyBorder="1" applyAlignment="1" applyProtection="1">
      <alignment horizontal="left" vertical="center"/>
    </xf>
    <xf numFmtId="0" fontId="10" fillId="2" borderId="17"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8" fillId="2" borderId="19" xfId="0" applyNumberFormat="1" applyFont="1" applyFill="1" applyBorder="1" applyAlignment="1" applyProtection="1">
      <alignment horizontal="left" vertical="center"/>
    </xf>
    <xf numFmtId="0" fontId="0" fillId="2" borderId="0" xfId="0" applyFill="1" applyBorder="1" applyAlignment="1" applyProtection="1">
      <alignment horizontal="left" vertical="center"/>
    </xf>
    <xf numFmtId="0" fontId="10" fillId="2" borderId="13" xfId="0" applyFont="1" applyFill="1" applyBorder="1" applyAlignment="1" applyProtection="1">
      <alignment horizontal="right" vertical="center"/>
    </xf>
    <xf numFmtId="0" fontId="33" fillId="2" borderId="19" xfId="0" applyNumberFormat="1" applyFont="1" applyFill="1" applyBorder="1" applyAlignment="1" applyProtection="1">
      <alignment horizontal="left" vertical="center"/>
    </xf>
    <xf numFmtId="0" fontId="3" fillId="2" borderId="13" xfId="0" applyFont="1" applyFill="1" applyBorder="1" applyAlignment="1" applyProtection="1">
      <alignment horizontal="right" vertical="center"/>
    </xf>
    <xf numFmtId="0" fontId="10" fillId="2" borderId="31" xfId="0" applyFont="1" applyFill="1" applyBorder="1" applyAlignment="1" applyProtection="1">
      <alignment horizontal="center" vertical="center"/>
    </xf>
    <xf numFmtId="0" fontId="3" fillId="2" borderId="7" xfId="0" applyFont="1" applyFill="1" applyBorder="1" applyAlignment="1" applyProtection="1">
      <alignment horizontal="right" vertical="center"/>
    </xf>
    <xf numFmtId="0" fontId="2" fillId="0" borderId="0" xfId="0" quotePrefix="1" applyFont="1"/>
    <xf numFmtId="49" fontId="8" fillId="6" borderId="6" xfId="0" applyNumberFormat="1" applyFont="1" applyFill="1" applyBorder="1" applyAlignment="1" applyProtection="1">
      <alignment horizontal="center" vertical="center"/>
      <protection locked="0"/>
    </xf>
    <xf numFmtId="49" fontId="7" fillId="0" borderId="55" xfId="0" applyNumberFormat="1" applyFont="1" applyBorder="1" applyAlignment="1" applyProtection="1">
      <alignment horizontal="left" vertical="center"/>
    </xf>
    <xf numFmtId="49" fontId="7" fillId="0" borderId="56" xfId="0" applyNumberFormat="1" applyFont="1" applyBorder="1" applyAlignment="1" applyProtection="1">
      <alignment horizontal="left" vertical="center"/>
    </xf>
    <xf numFmtId="49" fontId="7" fillId="0" borderId="57" xfId="0" applyNumberFormat="1" applyFont="1" applyBorder="1" applyAlignment="1" applyProtection="1">
      <alignment horizontal="left" vertical="center"/>
    </xf>
    <xf numFmtId="49" fontId="7" fillId="0" borderId="57" xfId="0" applyNumberFormat="1" applyFont="1" applyBorder="1" applyAlignment="1" applyProtection="1">
      <alignment horizontal="center" vertical="center"/>
    </xf>
    <xf numFmtId="49" fontId="7" fillId="0" borderId="52" xfId="0" applyNumberFormat="1" applyFont="1" applyBorder="1" applyAlignment="1" applyProtection="1">
      <alignment horizontal="center" vertical="center"/>
    </xf>
    <xf numFmtId="49" fontId="7" fillId="0" borderId="58" xfId="0" applyNumberFormat="1" applyFont="1" applyBorder="1" applyAlignment="1" applyProtection="1">
      <alignment horizontal="center" vertical="center" wrapText="1"/>
    </xf>
    <xf numFmtId="0" fontId="7" fillId="2" borderId="14" xfId="0" applyFont="1" applyFill="1" applyBorder="1" applyAlignment="1" applyProtection="1">
      <alignment horizontal="center" vertical="center"/>
    </xf>
    <xf numFmtId="49" fontId="26" fillId="9" borderId="52"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protection locked="0"/>
    </xf>
    <xf numFmtId="0" fontId="24" fillId="7" borderId="0" xfId="0" applyFont="1" applyFill="1" applyAlignment="1" applyProtection="1">
      <alignment horizontal="left" vertical="center"/>
    </xf>
    <xf numFmtId="49" fontId="17" fillId="6" borderId="8" xfId="0" applyNumberFormat="1" applyFont="1" applyFill="1" applyBorder="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49" fontId="17" fillId="0" borderId="7" xfId="0" applyNumberFormat="1" applyFont="1" applyBorder="1" applyAlignment="1" applyProtection="1">
      <alignment horizontal="left" vertical="center"/>
      <protection locked="0"/>
    </xf>
    <xf numFmtId="49" fontId="17" fillId="0" borderId="3"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xf>
    <xf numFmtId="0" fontId="1" fillId="0" borderId="0" xfId="0" applyFont="1"/>
    <xf numFmtId="0" fontId="1" fillId="2" borderId="24"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49" fontId="7" fillId="0" borderId="60" xfId="0" applyNumberFormat="1" applyFont="1" applyBorder="1" applyAlignment="1" applyProtection="1">
      <alignment horizontal="left" vertical="center"/>
    </xf>
    <xf numFmtId="49" fontId="7" fillId="0" borderId="61" xfId="0" applyNumberFormat="1" applyFont="1" applyBorder="1" applyAlignment="1" applyProtection="1">
      <alignment horizontal="left" vertical="center"/>
    </xf>
    <xf numFmtId="49" fontId="7" fillId="0" borderId="62" xfId="0" applyNumberFormat="1" applyFont="1" applyBorder="1" applyAlignment="1" applyProtection="1">
      <alignment horizontal="left" vertical="center"/>
    </xf>
    <xf numFmtId="49" fontId="7" fillId="0" borderId="62" xfId="0" applyNumberFormat="1" applyFont="1" applyBorder="1" applyAlignment="1" applyProtection="1">
      <alignment horizontal="center" vertical="center"/>
    </xf>
    <xf numFmtId="49" fontId="7" fillId="0" borderId="63" xfId="0" applyNumberFormat="1" applyFont="1" applyBorder="1" applyAlignment="1" applyProtection="1">
      <alignment horizontal="center" vertical="center"/>
    </xf>
    <xf numFmtId="0" fontId="7" fillId="2" borderId="59" xfId="0" applyFont="1" applyFill="1" applyBorder="1" applyAlignment="1" applyProtection="1">
      <alignment horizontal="center" vertical="center"/>
    </xf>
    <xf numFmtId="0" fontId="1" fillId="0" borderId="0" xfId="0" applyFont="1" applyAlignment="1" applyProtection="1">
      <alignment horizontal="left" vertical="center"/>
    </xf>
    <xf numFmtId="17" fontId="1" fillId="10" borderId="0" xfId="0" quotePrefix="1" applyNumberFormat="1" applyFont="1" applyFill="1" applyAlignment="1" applyProtection="1">
      <alignment horizontal="left" vertical="center"/>
    </xf>
    <xf numFmtId="0" fontId="1" fillId="10" borderId="0" xfId="0" applyFont="1" applyFill="1" applyAlignment="1" applyProtection="1">
      <alignment horizontal="left" vertical="center"/>
    </xf>
    <xf numFmtId="0" fontId="1" fillId="10" borderId="0" xfId="0" applyNumberFormat="1" applyFont="1" applyFill="1" applyAlignment="1" applyProtection="1">
      <alignment horizontal="left" vertical="center"/>
    </xf>
    <xf numFmtId="0" fontId="0" fillId="11" borderId="0" xfId="0" applyFill="1" applyBorder="1" applyAlignment="1" applyProtection="1">
      <alignment horizontal="left" vertical="center"/>
    </xf>
    <xf numFmtId="0" fontId="18" fillId="11" borderId="30" xfId="0" applyNumberFormat="1" applyFont="1" applyFill="1" applyBorder="1" applyAlignment="1" applyProtection="1">
      <alignment horizontal="left" vertical="center"/>
    </xf>
    <xf numFmtId="49" fontId="0" fillId="11" borderId="31" xfId="0" applyNumberFormat="1" applyFill="1" applyBorder="1" applyAlignment="1" applyProtection="1">
      <alignment horizontal="left" vertical="center"/>
    </xf>
    <xf numFmtId="0" fontId="0" fillId="11" borderId="31" xfId="0" applyFill="1" applyBorder="1" applyAlignment="1" applyProtection="1">
      <alignment horizontal="left" vertical="center"/>
    </xf>
    <xf numFmtId="164" fontId="23" fillId="0" borderId="0"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center" vertical="center"/>
      <protection locked="0"/>
    </xf>
    <xf numFmtId="0" fontId="13" fillId="0" borderId="67" xfId="0" applyFont="1" applyFill="1" applyBorder="1" applyAlignment="1" applyProtection="1">
      <alignment horizontal="center" vertical="center"/>
    </xf>
    <xf numFmtId="49" fontId="13" fillId="0" borderId="4" xfId="0" applyNumberFormat="1" applyFont="1" applyFill="1" applyBorder="1" applyAlignment="1" applyProtection="1">
      <alignment horizontal="center" vertical="center"/>
      <protection locked="0"/>
    </xf>
    <xf numFmtId="0" fontId="35" fillId="0" borderId="18" xfId="0" applyFont="1" applyBorder="1" applyAlignment="1" applyProtection="1">
      <alignment horizontal="left" vertical="center"/>
    </xf>
    <xf numFmtId="0" fontId="35" fillId="0" borderId="66" xfId="0" applyFont="1" applyFill="1" applyBorder="1" applyAlignment="1" applyProtection="1">
      <alignment horizontal="left" vertical="center"/>
    </xf>
    <xf numFmtId="49" fontId="8" fillId="6" borderId="20" xfId="0" applyNumberFormat="1" applyFont="1" applyFill="1" applyBorder="1" applyAlignment="1" applyProtection="1">
      <alignment horizontal="center" vertical="center"/>
      <protection locked="0"/>
    </xf>
    <xf numFmtId="0" fontId="35" fillId="0" borderId="16" xfId="0" applyFont="1" applyBorder="1" applyAlignment="1" applyProtection="1">
      <alignment horizontal="left" vertical="center"/>
    </xf>
    <xf numFmtId="0" fontId="36" fillId="0" borderId="17" xfId="0" applyFont="1" applyBorder="1" applyAlignment="1" applyProtection="1">
      <alignment horizontal="left" vertical="center"/>
    </xf>
    <xf numFmtId="0" fontId="36" fillId="0" borderId="18" xfId="0" applyFont="1" applyBorder="1" applyAlignment="1" applyProtection="1">
      <alignment horizontal="left" vertical="center"/>
    </xf>
    <xf numFmtId="14" fontId="6" fillId="6" borderId="7" xfId="0" applyNumberFormat="1" applyFont="1" applyFill="1" applyBorder="1" applyAlignment="1" applyProtection="1">
      <alignment horizontal="center" vertical="center"/>
      <protection locked="0"/>
    </xf>
    <xf numFmtId="14" fontId="6" fillId="11" borderId="12" xfId="0" applyNumberFormat="1" applyFont="1" applyFill="1" applyBorder="1" applyAlignment="1" applyProtection="1">
      <alignment horizontal="center" vertical="center"/>
    </xf>
    <xf numFmtId="3" fontId="11" fillId="6" borderId="1" xfId="0" applyNumberFormat="1" applyFont="1" applyFill="1" applyBorder="1" applyAlignment="1" applyProtection="1">
      <alignment horizontal="center" vertical="center"/>
      <protection locked="0"/>
    </xf>
    <xf numFmtId="0" fontId="7" fillId="0" borderId="10" xfId="0" applyFont="1" applyBorder="1" applyAlignment="1" applyProtection="1">
      <alignment horizontal="center" vertical="center"/>
    </xf>
    <xf numFmtId="0" fontId="8" fillId="6" borderId="6" xfId="0" applyNumberFormat="1" applyFont="1" applyFill="1" applyBorder="1" applyAlignment="1" applyProtection="1">
      <alignment horizontal="center" vertical="center"/>
      <protection locked="0"/>
    </xf>
    <xf numFmtId="165" fontId="32" fillId="6" borderId="4" xfId="0" applyNumberFormat="1" applyFont="1" applyFill="1" applyBorder="1" applyAlignment="1" applyProtection="1">
      <alignment horizontal="center" vertical="center"/>
      <protection locked="0"/>
    </xf>
    <xf numFmtId="165" fontId="32" fillId="6" borderId="7" xfId="0" applyNumberFormat="1" applyFont="1" applyFill="1" applyBorder="1" applyAlignment="1" applyProtection="1">
      <alignment horizontal="center" vertical="center"/>
      <protection locked="0"/>
    </xf>
    <xf numFmtId="0" fontId="8" fillId="6" borderId="34" xfId="0" applyNumberFormat="1" applyFont="1" applyFill="1" applyBorder="1" applyAlignment="1" applyProtection="1">
      <alignment horizontal="center" vertical="center" wrapText="1"/>
      <protection locked="0"/>
    </xf>
    <xf numFmtId="0" fontId="7" fillId="4" borderId="0" xfId="0" quotePrefix="1" applyFont="1" applyFill="1" applyAlignment="1" applyProtection="1">
      <alignment horizontal="left" vertical="center"/>
    </xf>
    <xf numFmtId="0" fontId="6" fillId="0" borderId="0" xfId="0" quotePrefix="1" applyFont="1" applyAlignment="1" applyProtection="1">
      <alignment horizontal="left" vertical="center"/>
    </xf>
    <xf numFmtId="0" fontId="30" fillId="5" borderId="0" xfId="0" quotePrefix="1" applyFont="1" applyFill="1" applyAlignment="1" applyProtection="1">
      <alignment horizontal="left" vertical="center"/>
    </xf>
    <xf numFmtId="0" fontId="30" fillId="5" borderId="0" xfId="0" applyFont="1" applyFill="1" applyAlignment="1" applyProtection="1">
      <alignment horizontal="left" vertical="center"/>
    </xf>
    <xf numFmtId="0" fontId="25" fillId="0" borderId="0" xfId="0" applyFont="1" applyAlignment="1" applyProtection="1">
      <alignment horizontal="left" vertical="top" wrapText="1"/>
    </xf>
    <xf numFmtId="49" fontId="17" fillId="0" borderId="37" xfId="0" applyNumberFormat="1" applyFont="1" applyBorder="1" applyAlignment="1" applyProtection="1">
      <alignment horizontal="left" vertical="center"/>
      <protection locked="0"/>
    </xf>
    <xf numFmtId="49" fontId="17" fillId="0" borderId="38" xfId="0" applyNumberFormat="1" applyFont="1" applyBorder="1" applyAlignment="1" applyProtection="1">
      <alignment horizontal="left" vertical="center"/>
      <protection locked="0"/>
    </xf>
    <xf numFmtId="49" fontId="17" fillId="0" borderId="39"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2" xfId="0" applyNumberFormat="1" applyFont="1" applyBorder="1" applyAlignment="1" applyProtection="1">
      <alignment horizontal="left" vertical="center"/>
      <protection locked="0"/>
    </xf>
    <xf numFmtId="0" fontId="2" fillId="0" borderId="55"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8" xfId="0" applyFont="1" applyBorder="1" applyAlignment="1" applyProtection="1">
      <alignment horizontal="center" vertical="center"/>
    </xf>
    <xf numFmtId="0" fontId="34" fillId="0" borderId="55" xfId="0" applyFont="1" applyBorder="1" applyAlignment="1" applyProtection="1">
      <alignment horizontal="center" vertical="center" wrapText="1"/>
    </xf>
    <xf numFmtId="0" fontId="34" fillId="0" borderId="56" xfId="0" applyFont="1" applyBorder="1" applyAlignment="1" applyProtection="1">
      <alignment horizontal="center" vertical="center" wrapText="1"/>
    </xf>
    <xf numFmtId="0" fontId="34" fillId="0" borderId="58" xfId="0" applyFont="1" applyBorder="1" applyAlignment="1" applyProtection="1">
      <alignment horizontal="center" vertical="center" wrapText="1"/>
    </xf>
    <xf numFmtId="49" fontId="17" fillId="6" borderId="32" xfId="0" applyNumberFormat="1" applyFont="1" applyFill="1" applyBorder="1" applyAlignment="1" applyProtection="1">
      <alignment horizontal="left" vertical="center"/>
      <protection locked="0"/>
    </xf>
    <xf numFmtId="49" fontId="17" fillId="6" borderId="33" xfId="0" applyNumberFormat="1" applyFont="1" applyFill="1" applyBorder="1" applyAlignment="1" applyProtection="1">
      <alignment horizontal="left" vertical="center"/>
      <protection locked="0"/>
    </xf>
    <xf numFmtId="49" fontId="17" fillId="6" borderId="5" xfId="0" applyNumberFormat="1" applyFont="1" applyFill="1" applyBorder="1" applyAlignment="1" applyProtection="1">
      <alignment horizontal="left" vertical="center"/>
      <protection locked="0"/>
    </xf>
    <xf numFmtId="49" fontId="17" fillId="6" borderId="37" xfId="0" applyNumberFormat="1" applyFont="1" applyFill="1" applyBorder="1" applyAlignment="1" applyProtection="1">
      <alignment horizontal="left" vertical="center"/>
      <protection locked="0"/>
    </xf>
    <xf numFmtId="49" fontId="17" fillId="6" borderId="38" xfId="0" applyNumberFormat="1" applyFont="1" applyFill="1" applyBorder="1" applyAlignment="1" applyProtection="1">
      <alignment horizontal="left" vertical="center"/>
      <protection locked="0"/>
    </xf>
    <xf numFmtId="49" fontId="17" fillId="6" borderId="39" xfId="0" applyNumberFormat="1" applyFont="1" applyFill="1" applyBorder="1" applyAlignment="1" applyProtection="1">
      <alignment horizontal="left" vertical="center"/>
      <protection locked="0"/>
    </xf>
    <xf numFmtId="49" fontId="8" fillId="6" borderId="32" xfId="0" applyNumberFormat="1" applyFont="1" applyFill="1" applyBorder="1" applyAlignment="1" applyProtection="1">
      <alignment horizontal="left" vertical="center"/>
      <protection locked="0"/>
    </xf>
    <xf numFmtId="49" fontId="17" fillId="6" borderId="50" xfId="0" applyNumberFormat="1" applyFont="1" applyFill="1" applyBorder="1" applyAlignment="1" applyProtection="1">
      <alignment horizontal="center" vertical="center"/>
      <protection locked="0"/>
    </xf>
    <xf numFmtId="49" fontId="17" fillId="6" borderId="51" xfId="0" applyNumberFormat="1" applyFont="1" applyFill="1" applyBorder="1" applyAlignment="1" applyProtection="1">
      <alignment horizontal="center" vertical="center"/>
      <protection locked="0"/>
    </xf>
    <xf numFmtId="49" fontId="8" fillId="0" borderId="30" xfId="0" applyNumberFormat="1" applyFont="1" applyFill="1" applyBorder="1" applyAlignment="1" applyProtection="1">
      <alignment horizontal="left" vertical="center"/>
      <protection locked="0"/>
    </xf>
    <xf numFmtId="49" fontId="17" fillId="0" borderId="31" xfId="0" applyNumberFormat="1" applyFont="1" applyFill="1" applyBorder="1" applyAlignment="1" applyProtection="1">
      <alignment horizontal="left" vertical="center"/>
      <protection locked="0"/>
    </xf>
    <xf numFmtId="49" fontId="17" fillId="0" borderId="3" xfId="0" applyNumberFormat="1" applyFont="1" applyFill="1" applyBorder="1" applyAlignment="1" applyProtection="1">
      <alignment horizontal="left" vertical="center"/>
      <protection locked="0"/>
    </xf>
    <xf numFmtId="49" fontId="17" fillId="0" borderId="53" xfId="0" applyNumberFormat="1" applyFont="1" applyFill="1" applyBorder="1" applyAlignment="1" applyProtection="1">
      <alignment horizontal="center" vertical="center"/>
      <protection locked="0"/>
    </xf>
    <xf numFmtId="49" fontId="17" fillId="0" borderId="54" xfId="0" applyNumberFormat="1" applyFont="1" applyFill="1" applyBorder="1" applyAlignment="1" applyProtection="1">
      <alignment horizontal="center" vertical="center"/>
      <protection locked="0"/>
    </xf>
    <xf numFmtId="0" fontId="1" fillId="0" borderId="0" xfId="0" applyFont="1" applyAlignment="1" applyProtection="1">
      <alignment vertical="top" wrapText="1"/>
    </xf>
    <xf numFmtId="0" fontId="22" fillId="0" borderId="0" xfId="0" applyFont="1" applyAlignment="1" applyProtection="1">
      <alignment horizontal="left" vertical="top" wrapText="1"/>
    </xf>
    <xf numFmtId="0" fontId="13" fillId="0" borderId="30" xfId="0" applyNumberFormat="1" applyFont="1" applyFill="1" applyBorder="1" applyAlignment="1" applyProtection="1">
      <alignment horizontal="left" vertical="center"/>
      <protection locked="0"/>
    </xf>
    <xf numFmtId="0" fontId="13" fillId="0" borderId="31" xfId="0" applyNumberFormat="1" applyFont="1" applyFill="1" applyBorder="1" applyAlignment="1" applyProtection="1">
      <alignment horizontal="left" vertical="center"/>
      <protection locked="0"/>
    </xf>
    <xf numFmtId="0" fontId="13" fillId="0" borderId="3" xfId="0" applyNumberFormat="1" applyFont="1" applyFill="1" applyBorder="1" applyAlignment="1" applyProtection="1">
      <alignment horizontal="left" vertical="center"/>
      <protection locked="0"/>
    </xf>
    <xf numFmtId="0" fontId="13" fillId="0" borderId="30"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xf>
    <xf numFmtId="49" fontId="7" fillId="0" borderId="64" xfId="0" applyNumberFormat="1" applyFont="1" applyBorder="1" applyAlignment="1" applyProtection="1">
      <alignment horizontal="center" vertical="center"/>
    </xf>
    <xf numFmtId="49" fontId="7" fillId="0" borderId="65" xfId="0" applyNumberFormat="1" applyFont="1" applyBorder="1" applyAlignment="1" applyProtection="1">
      <alignment horizontal="center" vertical="center"/>
    </xf>
    <xf numFmtId="49" fontId="17" fillId="6" borderId="49" xfId="0" applyNumberFormat="1" applyFont="1" applyFill="1" applyBorder="1" applyAlignment="1" applyProtection="1">
      <alignment horizontal="center" vertical="center"/>
      <protection locked="0"/>
    </xf>
    <xf numFmtId="49" fontId="17" fillId="6" borderId="8" xfId="0" applyNumberFormat="1" applyFont="1" applyFill="1" applyBorder="1" applyAlignment="1" applyProtection="1">
      <alignment horizontal="center" vertical="center"/>
      <protection locked="0"/>
    </xf>
    <xf numFmtId="0" fontId="7" fillId="0" borderId="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8" fillId="6" borderId="19" xfId="0" applyNumberFormat="1" applyFont="1" applyFill="1" applyBorder="1" applyAlignment="1" applyProtection="1">
      <alignment horizontal="left" vertical="center"/>
      <protection locked="0"/>
    </xf>
    <xf numFmtId="0" fontId="17" fillId="6" borderId="0" xfId="0" applyNumberFormat="1" applyFont="1" applyFill="1" applyBorder="1" applyAlignment="1" applyProtection="1">
      <alignment horizontal="left" vertical="center"/>
      <protection locked="0"/>
    </xf>
    <xf numFmtId="0" fontId="17" fillId="6" borderId="20" xfId="0" applyNumberFormat="1" applyFont="1" applyFill="1" applyBorder="1" applyAlignment="1" applyProtection="1">
      <alignment horizontal="left" vertical="center"/>
      <protection locked="0"/>
    </xf>
    <xf numFmtId="0" fontId="1" fillId="8" borderId="11" xfId="0" applyFont="1" applyFill="1" applyBorder="1" applyAlignment="1" applyProtection="1">
      <alignment horizontal="center" vertical="center"/>
      <protection locked="0"/>
    </xf>
    <xf numFmtId="0" fontId="1" fillId="8" borderId="1" xfId="0" applyFont="1" applyFill="1" applyBorder="1" applyAlignment="1" applyProtection="1">
      <alignment horizontal="center" vertical="center"/>
      <protection locked="0"/>
    </xf>
    <xf numFmtId="0" fontId="6" fillId="8" borderId="11"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35" fillId="0" borderId="16" xfId="0" applyFont="1" applyBorder="1" applyAlignment="1" applyProtection="1">
      <alignment horizontal="left" vertical="top" wrapText="1"/>
    </xf>
    <xf numFmtId="0" fontId="35" fillId="0" borderId="17" xfId="0" applyFont="1" applyBorder="1" applyAlignment="1" applyProtection="1">
      <alignment horizontal="left" vertical="top" wrapText="1"/>
    </xf>
    <xf numFmtId="0" fontId="35" fillId="0" borderId="18" xfId="0" applyFont="1" applyBorder="1" applyAlignment="1" applyProtection="1">
      <alignment horizontal="left" vertical="top" wrapText="1"/>
    </xf>
    <xf numFmtId="0" fontId="7" fillId="0" borderId="2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21" xfId="0" applyFont="1" applyBorder="1" applyAlignment="1" applyProtection="1">
      <alignment horizontal="left" vertical="center"/>
    </xf>
    <xf numFmtId="49" fontId="2" fillId="6" borderId="30" xfId="0" applyNumberFormat="1" applyFont="1" applyFill="1" applyBorder="1" applyAlignment="1" applyProtection="1">
      <alignment horizontal="left" vertical="center"/>
      <protection locked="0"/>
    </xf>
    <xf numFmtId="49" fontId="2" fillId="6" borderId="3" xfId="0" applyNumberFormat="1" applyFont="1" applyFill="1" applyBorder="1" applyAlignment="1" applyProtection="1">
      <alignment horizontal="left" vertical="center"/>
      <protection locked="0"/>
    </xf>
    <xf numFmtId="49" fontId="2" fillId="6" borderId="28" xfId="0" applyNumberFormat="1" applyFont="1" applyFill="1" applyBorder="1" applyAlignment="1" applyProtection="1">
      <alignment horizontal="left" vertical="center"/>
      <protection locked="0"/>
    </xf>
    <xf numFmtId="49" fontId="2" fillId="6" borderId="31" xfId="0" applyNumberFormat="1" applyFont="1" applyFill="1" applyBorder="1" applyAlignment="1" applyProtection="1">
      <alignment horizontal="left" vertical="center"/>
      <protection locked="0"/>
    </xf>
    <xf numFmtId="0" fontId="29" fillId="0" borderId="0" xfId="0" applyFont="1" applyAlignment="1" applyProtection="1">
      <alignment horizontal="center" vertical="center" wrapText="1"/>
    </xf>
    <xf numFmtId="0" fontId="30" fillId="7" borderId="45" xfId="0" applyFont="1" applyFill="1" applyBorder="1" applyAlignment="1" applyProtection="1">
      <alignment horizontal="center" vertical="center" wrapText="1"/>
    </xf>
    <xf numFmtId="0" fontId="30" fillId="7" borderId="46" xfId="0" applyFont="1" applyFill="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30" fillId="0" borderId="48" xfId="0" applyFont="1" applyBorder="1" applyAlignment="1" applyProtection="1">
      <alignment horizontal="center" vertical="center" wrapText="1"/>
    </xf>
    <xf numFmtId="0" fontId="30" fillId="0" borderId="46" xfId="0" applyFont="1" applyBorder="1" applyAlignment="1" applyProtection="1">
      <alignment horizontal="center" vertical="center" wrapText="1"/>
    </xf>
    <xf numFmtId="0" fontId="31" fillId="0" borderId="35"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21" fillId="0" borderId="30" xfId="0" applyNumberFormat="1" applyFont="1" applyFill="1" applyBorder="1" applyAlignment="1" applyProtection="1">
      <alignment horizontal="left" vertical="center"/>
    </xf>
    <xf numFmtId="0" fontId="21" fillId="0" borderId="3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left" vertical="center"/>
    </xf>
    <xf numFmtId="0" fontId="21" fillId="0" borderId="28" xfId="0" applyNumberFormat="1" applyFont="1" applyFill="1" applyBorder="1" applyAlignment="1" applyProtection="1">
      <alignment horizontal="left"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49" fontId="11" fillId="6" borderId="29" xfId="0" applyNumberFormat="1" applyFont="1" applyFill="1" applyBorder="1" applyAlignment="1" applyProtection="1">
      <alignment horizontal="left" vertical="center"/>
      <protection locked="0"/>
    </xf>
    <xf numFmtId="49" fontId="11" fillId="6" borderId="15" xfId="0" applyNumberFormat="1" applyFont="1" applyFill="1" applyBorder="1" applyAlignment="1" applyProtection="1">
      <alignment horizontal="left" vertical="center"/>
      <protection locked="0"/>
    </xf>
    <xf numFmtId="49" fontId="11" fillId="6" borderId="1" xfId="0" applyNumberFormat="1" applyFont="1" applyFill="1" applyBorder="1" applyAlignment="1" applyProtection="1">
      <alignment horizontal="left" vertical="center"/>
      <protection locked="0"/>
    </xf>
    <xf numFmtId="3" fontId="11" fillId="6" borderId="11" xfId="0" applyNumberFormat="1" applyFont="1" applyFill="1" applyBorder="1" applyAlignment="1" applyProtection="1">
      <alignment horizontal="center" vertical="center"/>
      <protection locked="0"/>
    </xf>
    <xf numFmtId="3" fontId="1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49" fontId="38" fillId="0" borderId="0" xfId="0" applyNumberFormat="1" applyFont="1" applyAlignment="1" applyProtection="1">
      <alignment horizontal="left" vertical="center"/>
    </xf>
    <xf numFmtId="49" fontId="38" fillId="0" borderId="0" xfId="0" applyNumberFormat="1" applyFont="1" applyAlignment="1" applyProtection="1">
      <alignment horizontal="center" vertical="center"/>
    </xf>
    <xf numFmtId="164" fontId="3" fillId="0" borderId="0" xfId="0" applyNumberFormat="1" applyFont="1" applyFill="1" applyBorder="1" applyAlignment="1" applyProtection="1">
      <alignment horizontal="left" vertical="center" wrapText="1"/>
    </xf>
    <xf numFmtId="0" fontId="21" fillId="0" borderId="29"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left" vertical="center"/>
    </xf>
    <xf numFmtId="0" fontId="7" fillId="0" borderId="47"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22" xfId="0" applyFont="1" applyFill="1" applyBorder="1" applyAlignment="1" applyProtection="1">
      <alignment horizontal="left" vertical="center"/>
    </xf>
  </cellXfs>
  <cellStyles count="1">
    <cellStyle name="Normal" xfId="0" builtinId="0"/>
  </cellStyles>
  <dxfs count="189">
    <dxf>
      <fill>
        <patternFill patternType="lightUp"/>
      </fill>
    </dxf>
    <dxf>
      <font>
        <b/>
        <i val="0"/>
        <color rgb="FFFF0000"/>
      </font>
    </dxf>
    <dxf>
      <font>
        <b/>
        <i val="0"/>
        <color rgb="FFFF0000"/>
      </font>
    </dxf>
    <dxf>
      <font>
        <b/>
        <i val="0"/>
        <color rgb="FFFF0000"/>
      </font>
    </dxf>
    <dxf>
      <font>
        <b/>
        <i val="0"/>
        <color rgb="FFFF0000"/>
      </font>
    </dxf>
    <dxf>
      <fill>
        <patternFill>
          <bgColor rgb="FFFF0000"/>
        </patternFill>
      </fill>
    </dxf>
    <dxf>
      <fill>
        <patternFill patternType="lightUp"/>
      </fill>
    </dxf>
    <dxf>
      <fill>
        <patternFill>
          <bgColor rgb="FFFFFF99"/>
        </patternFill>
      </fill>
    </dxf>
    <dxf>
      <fill>
        <patternFill patternType="lightUp"/>
      </fill>
    </dxf>
    <dxf>
      <fill>
        <patternFill>
          <bgColor rgb="FFFFFF99"/>
        </patternFill>
      </fill>
    </dxf>
    <dxf>
      <fill>
        <patternFill patternType="lightUp"/>
      </fill>
    </dxf>
    <dxf>
      <font>
        <b/>
        <i val="0"/>
        <color rgb="FFFF0000"/>
      </font>
    </dxf>
    <dxf>
      <fill>
        <patternFill>
          <bgColor rgb="FFFF0000"/>
        </patternFill>
      </fill>
    </dxf>
    <dxf>
      <fill>
        <patternFill>
          <bgColor rgb="FFFFFF99"/>
        </patternFill>
      </fill>
    </dxf>
    <dxf>
      <fill>
        <patternFill>
          <bgColor rgb="FFFFFF99"/>
        </patternFill>
      </fill>
    </dxf>
    <dxf>
      <fill>
        <patternFill patternType="lightUp"/>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patternType="lightUp"/>
      </fill>
    </dxf>
    <dxf>
      <font>
        <b/>
        <i val="0"/>
      </font>
    </dxf>
    <dxf>
      <font>
        <b/>
        <i val="0"/>
      </font>
      <fill>
        <patternFill>
          <bgColor rgb="FFFF0000"/>
        </patternFill>
      </fill>
    </dxf>
    <dxf>
      <font>
        <color theme="1"/>
      </font>
    </dxf>
    <dxf>
      <font>
        <b/>
        <i val="0"/>
        <color rgb="FFFF0000"/>
      </font>
      <fill>
        <patternFill>
          <bgColor rgb="FFFFFF99"/>
        </patternFill>
      </fill>
    </dxf>
    <dxf>
      <font>
        <b/>
        <i val="0"/>
        <color rgb="FFFF0000"/>
      </font>
      <fill>
        <patternFill patternType="solid">
          <bgColor rgb="FFFFFF99"/>
        </patternFill>
      </fill>
    </dxf>
    <dxf>
      <font>
        <b/>
        <i val="0"/>
      </font>
      <fill>
        <patternFill>
          <bgColor rgb="FFFF0000"/>
        </patternFill>
      </fill>
    </dxf>
    <dxf>
      <font>
        <b/>
        <i val="0"/>
        <strike val="0"/>
        <color auto="1"/>
      </font>
      <fill>
        <patternFill>
          <bgColor rgb="FFFF0000"/>
        </patternFill>
      </fill>
    </dxf>
    <dxf>
      <fill>
        <patternFill>
          <bgColor rgb="FFFFFF99"/>
        </patternFill>
      </fill>
    </dxf>
    <dxf>
      <fill>
        <patternFill>
          <bgColor rgb="FFFFFF99"/>
        </patternFill>
      </fill>
    </dxf>
    <dxf>
      <fill>
        <patternFill>
          <bgColor rgb="FFFF0000"/>
        </patternFill>
      </fill>
    </dxf>
    <dxf>
      <fill>
        <patternFill patternType="lightUp"/>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ont>
        <color auto="1"/>
      </font>
    </dxf>
    <dxf>
      <fill>
        <patternFill>
          <bgColor rgb="FFFFFF99"/>
        </patternFill>
      </fill>
    </dxf>
    <dxf>
      <fill>
        <patternFill>
          <bgColor rgb="FFFF0000"/>
        </patternFill>
      </fill>
    </dxf>
    <dxf>
      <fill>
        <patternFill>
          <bgColor rgb="FFFF0000"/>
        </patternFill>
      </fill>
    </dxf>
    <dxf>
      <font>
        <b/>
        <i/>
        <color rgb="FFFF0000"/>
      </font>
    </dxf>
    <dxf>
      <fill>
        <patternFill>
          <bgColor rgb="FFFF0000"/>
        </patternFill>
      </fill>
    </dxf>
    <dxf>
      <font>
        <b/>
        <i val="0"/>
        <color rgb="FFFF0000"/>
      </font>
      <fill>
        <patternFill>
          <bgColor rgb="FFFFFF99"/>
        </patternFill>
      </fill>
    </dxf>
    <dxf>
      <fill>
        <patternFill>
          <bgColor indexed="10"/>
        </patternFill>
      </fill>
    </dxf>
    <dxf>
      <fill>
        <patternFill>
          <bgColor indexed="10"/>
        </patternFill>
      </fill>
    </dxf>
    <dxf>
      <font>
        <b/>
        <i/>
        <condense val="0"/>
        <extend val="0"/>
        <color indexed="10"/>
      </font>
    </dxf>
    <dxf>
      <font>
        <b/>
        <i/>
        <condense val="0"/>
        <extend val="0"/>
        <color indexed="10"/>
      </font>
    </dxf>
    <dxf>
      <fill>
        <patternFill patternType="lightUp"/>
      </fill>
    </dxf>
    <dxf>
      <font>
        <b/>
        <i val="0"/>
        <color rgb="FFFF0000"/>
      </font>
    </dxf>
    <dxf>
      <font>
        <b/>
        <i val="0"/>
        <color rgb="FFFF0000"/>
      </font>
    </dxf>
    <dxf>
      <font>
        <b/>
        <i val="0"/>
        <color rgb="FFFF0000"/>
      </font>
    </dxf>
    <dxf>
      <font>
        <b/>
        <i val="0"/>
        <color rgb="FFFF0000"/>
      </font>
    </dxf>
    <dxf>
      <fill>
        <patternFill>
          <bgColor rgb="FFFF0000"/>
        </patternFill>
      </fill>
    </dxf>
    <dxf>
      <fill>
        <patternFill patternType="lightUp"/>
      </fill>
    </dxf>
    <dxf>
      <fill>
        <patternFill>
          <bgColor rgb="FFFFFF99"/>
        </patternFill>
      </fill>
    </dxf>
    <dxf>
      <fill>
        <patternFill patternType="lightUp"/>
      </fill>
    </dxf>
    <dxf>
      <fill>
        <patternFill>
          <bgColor rgb="FFFFFF99"/>
        </patternFill>
      </fill>
    </dxf>
    <dxf>
      <fill>
        <patternFill patternType="lightUp"/>
      </fill>
    </dxf>
    <dxf>
      <font>
        <b/>
        <i val="0"/>
        <color rgb="FFFF0000"/>
      </font>
    </dxf>
    <dxf>
      <fill>
        <patternFill>
          <bgColor rgb="FFFF0000"/>
        </patternFill>
      </fill>
    </dxf>
    <dxf>
      <fill>
        <patternFill>
          <bgColor rgb="FFFFFF99"/>
        </patternFill>
      </fill>
    </dxf>
    <dxf>
      <fill>
        <patternFill>
          <bgColor rgb="FFFFFF99"/>
        </patternFill>
      </fill>
    </dxf>
    <dxf>
      <fill>
        <patternFill patternType="lightUp"/>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patternType="lightUp"/>
      </fill>
    </dxf>
    <dxf>
      <font>
        <b/>
        <i val="0"/>
      </font>
    </dxf>
    <dxf>
      <font>
        <b/>
        <i val="0"/>
      </font>
      <fill>
        <patternFill>
          <bgColor rgb="FFFF0000"/>
        </patternFill>
      </fill>
    </dxf>
    <dxf>
      <font>
        <color theme="1"/>
      </font>
    </dxf>
    <dxf>
      <font>
        <b/>
        <i val="0"/>
        <color rgb="FFFF0000"/>
      </font>
      <fill>
        <patternFill>
          <bgColor rgb="FFFFFF99"/>
        </patternFill>
      </fill>
    </dxf>
    <dxf>
      <font>
        <b/>
        <i val="0"/>
        <color rgb="FFFF0000"/>
      </font>
      <fill>
        <patternFill patternType="solid">
          <bgColor rgb="FFFFFF99"/>
        </patternFill>
      </fill>
    </dxf>
    <dxf>
      <font>
        <b/>
        <i val="0"/>
      </font>
      <fill>
        <patternFill>
          <bgColor rgb="FFFF0000"/>
        </patternFill>
      </fill>
    </dxf>
    <dxf>
      <font>
        <b/>
        <i val="0"/>
        <strike val="0"/>
        <color auto="1"/>
      </font>
      <fill>
        <patternFill>
          <bgColor rgb="FFFF0000"/>
        </patternFill>
      </fill>
    </dxf>
    <dxf>
      <fill>
        <patternFill>
          <bgColor rgb="FFFFFF99"/>
        </patternFill>
      </fill>
    </dxf>
    <dxf>
      <fill>
        <patternFill>
          <bgColor rgb="FFFFFF99"/>
        </patternFill>
      </fill>
    </dxf>
    <dxf>
      <fill>
        <patternFill>
          <bgColor rgb="FFFF0000"/>
        </patternFill>
      </fill>
    </dxf>
    <dxf>
      <fill>
        <patternFill patternType="lightUp"/>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ont>
        <color auto="1"/>
      </font>
    </dxf>
    <dxf>
      <fill>
        <patternFill>
          <bgColor rgb="FFFFFF99"/>
        </patternFill>
      </fill>
    </dxf>
    <dxf>
      <fill>
        <patternFill>
          <bgColor rgb="FFFF0000"/>
        </patternFill>
      </fill>
    </dxf>
    <dxf>
      <fill>
        <patternFill>
          <bgColor rgb="FFFF0000"/>
        </patternFill>
      </fill>
    </dxf>
    <dxf>
      <font>
        <b/>
        <i/>
        <color rgb="FFFF0000"/>
      </font>
    </dxf>
    <dxf>
      <fill>
        <patternFill>
          <bgColor rgb="FFFF0000"/>
        </patternFill>
      </fill>
    </dxf>
    <dxf>
      <font>
        <b/>
        <i val="0"/>
        <color rgb="FFFF0000"/>
      </font>
      <fill>
        <patternFill>
          <bgColor rgb="FFFFFF99"/>
        </patternFill>
      </fill>
    </dxf>
    <dxf>
      <fill>
        <patternFill>
          <bgColor indexed="10"/>
        </patternFill>
      </fill>
    </dxf>
    <dxf>
      <fill>
        <patternFill>
          <bgColor indexed="10"/>
        </patternFill>
      </fill>
    </dxf>
    <dxf>
      <font>
        <b/>
        <i/>
        <condense val="0"/>
        <extend val="0"/>
        <color indexed="10"/>
      </font>
    </dxf>
    <dxf>
      <font>
        <b/>
        <i/>
        <condense val="0"/>
        <extend val="0"/>
        <color indexed="10"/>
      </font>
    </dxf>
    <dxf>
      <fill>
        <patternFill patternType="lightUp"/>
      </fill>
    </dxf>
    <dxf>
      <font>
        <b/>
        <i val="0"/>
        <color rgb="FFFF0000"/>
      </font>
    </dxf>
    <dxf>
      <font>
        <b/>
        <i val="0"/>
        <color rgb="FFFF0000"/>
      </font>
    </dxf>
    <dxf>
      <font>
        <b/>
        <i val="0"/>
        <color rgb="FFFF0000"/>
      </font>
    </dxf>
    <dxf>
      <font>
        <b/>
        <i val="0"/>
        <color rgb="FFFF0000"/>
      </font>
    </dxf>
    <dxf>
      <fill>
        <patternFill patternType="lightUp"/>
      </fill>
    </dxf>
    <dxf>
      <fill>
        <patternFill>
          <bgColor rgb="FFFF0000"/>
        </patternFill>
      </fill>
    </dxf>
    <dxf>
      <fill>
        <patternFill patternType="lightUp"/>
      </fill>
    </dxf>
    <dxf>
      <fill>
        <patternFill>
          <bgColor rgb="FFFFFF99"/>
        </patternFill>
      </fill>
    </dxf>
    <dxf>
      <fill>
        <patternFill patternType="lightUp"/>
      </fill>
    </dxf>
    <dxf>
      <fill>
        <patternFill>
          <bgColor rgb="FFFFFF99"/>
        </patternFill>
      </fill>
    </dxf>
    <dxf>
      <font>
        <b/>
        <i val="0"/>
        <color rgb="FFFF0000"/>
      </font>
    </dxf>
    <dxf>
      <fill>
        <patternFill>
          <bgColor rgb="FFFF0000"/>
        </patternFill>
      </fill>
    </dxf>
    <dxf>
      <fill>
        <patternFill>
          <bgColor rgb="FFFFFF99"/>
        </patternFill>
      </fill>
    </dxf>
    <dxf>
      <fill>
        <patternFill>
          <bgColor rgb="FFFFFF99"/>
        </patternFill>
      </fill>
    </dxf>
    <dxf>
      <fill>
        <patternFill patternType="lightUp"/>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patternType="lightUp"/>
      </fill>
    </dxf>
    <dxf>
      <font>
        <b/>
        <i val="0"/>
      </font>
    </dxf>
    <dxf>
      <font>
        <b/>
        <i val="0"/>
      </font>
      <fill>
        <patternFill>
          <bgColor rgb="FFFF0000"/>
        </patternFill>
      </fill>
    </dxf>
    <dxf>
      <font>
        <color theme="1"/>
      </font>
    </dxf>
    <dxf>
      <font>
        <b/>
        <i val="0"/>
        <color rgb="FFFF0000"/>
      </font>
      <fill>
        <patternFill>
          <bgColor rgb="FFFFFF99"/>
        </patternFill>
      </fill>
    </dxf>
    <dxf>
      <font>
        <b/>
        <i val="0"/>
        <color rgb="FFFF0000"/>
      </font>
      <fill>
        <patternFill patternType="solid">
          <bgColor rgb="FFFFFF99"/>
        </patternFill>
      </fill>
    </dxf>
    <dxf>
      <font>
        <b/>
        <i val="0"/>
      </font>
      <fill>
        <patternFill>
          <bgColor rgb="FFFF0000"/>
        </patternFill>
      </fill>
    </dxf>
    <dxf>
      <font>
        <b/>
        <i val="0"/>
        <strike val="0"/>
        <color auto="1"/>
      </font>
      <fill>
        <patternFill>
          <bgColor rgb="FFFF0000"/>
        </patternFill>
      </fill>
    </dxf>
    <dxf>
      <fill>
        <patternFill>
          <bgColor rgb="FFFFFF99"/>
        </patternFill>
      </fill>
    </dxf>
    <dxf>
      <fill>
        <patternFill>
          <bgColor rgb="FFFFFF99"/>
        </patternFill>
      </fill>
    </dxf>
    <dxf>
      <fill>
        <patternFill patternType="lightUp"/>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ont>
        <color auto="1"/>
      </font>
    </dxf>
    <dxf>
      <fill>
        <patternFill>
          <bgColor rgb="FFFFFF99"/>
        </patternFill>
      </fill>
    </dxf>
    <dxf>
      <font>
        <b/>
        <i/>
        <color rgb="FFFF0000"/>
      </font>
    </dxf>
    <dxf>
      <fill>
        <patternFill>
          <bgColor rgb="FFFF0000"/>
        </patternFill>
      </fill>
    </dxf>
    <dxf>
      <fill>
        <patternFill>
          <bgColor rgb="FFFF0000"/>
        </patternFill>
      </fill>
    </dxf>
    <dxf>
      <font>
        <b/>
        <i val="0"/>
        <color rgb="FFFF0000"/>
      </font>
      <fill>
        <patternFill>
          <bgColor rgb="FFFFFF99"/>
        </patternFill>
      </fill>
    </dxf>
    <dxf>
      <fill>
        <patternFill>
          <bgColor rgb="FFFF0000"/>
        </patternFill>
      </fill>
    </dxf>
    <dxf>
      <fill>
        <patternFill>
          <bgColor indexed="10"/>
        </patternFill>
      </fill>
    </dxf>
    <dxf>
      <fill>
        <patternFill>
          <bgColor indexed="10"/>
        </patternFill>
      </fill>
    </dxf>
    <dxf>
      <font>
        <b/>
        <i/>
        <condense val="0"/>
        <extend val="0"/>
        <color indexed="10"/>
      </font>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mruColors>
      <color rgb="FFFFFF99"/>
      <color rgb="FFEAEAEA"/>
      <color rgb="FFC0C0C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M$26" lockText="1"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firstButton="1" fmlaLink="$M$26" lockText="1"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firstButton="1" fmlaLink="$M$26" lockText="1" noThreeD="1"/>
</file>

<file path=xl/ctrlProps/ctrlProp6.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58</xdr:row>
      <xdr:rowOff>9525</xdr:rowOff>
    </xdr:from>
    <xdr:to>
      <xdr:col>9</xdr:col>
      <xdr:colOff>876301</xdr:colOff>
      <xdr:row>63</xdr:row>
      <xdr:rowOff>0</xdr:rowOff>
    </xdr:to>
    <xdr:sp macro="" textlink="" fLocksText="0">
      <xdr:nvSpPr>
        <xdr:cNvPr id="2" name="Text Box 39">
          <a:extLst>
            <a:ext uri="{FF2B5EF4-FFF2-40B4-BE49-F238E27FC236}">
              <a16:creationId xmlns:a16="http://schemas.microsoft.com/office/drawing/2014/main" id="{00000000-0008-0000-0100-000002000000}"/>
            </a:ext>
          </a:extLst>
        </xdr:cNvPr>
        <xdr:cNvSpPr txBox="1">
          <a:spLocks noChangeArrowheads="1"/>
        </xdr:cNvSpPr>
      </xdr:nvSpPr>
      <xdr:spPr bwMode="auto">
        <a:xfrm>
          <a:off x="38101" y="9886950"/>
          <a:ext cx="7400925"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523875</xdr:colOff>
          <xdr:row>24</xdr:row>
          <xdr:rowOff>47625</xdr:rowOff>
        </xdr:from>
        <xdr:to>
          <xdr:col>1</xdr:col>
          <xdr:colOff>733425</xdr:colOff>
          <xdr:row>26</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24</xdr:row>
          <xdr:rowOff>57150</xdr:rowOff>
        </xdr:from>
        <xdr:to>
          <xdr:col>5</xdr:col>
          <xdr:colOff>9525</xdr:colOff>
          <xdr:row>26</xdr:row>
          <xdr:rowOff>28575</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514351</xdr:colOff>
      <xdr:row>0</xdr:row>
      <xdr:rowOff>76200</xdr:rowOff>
    </xdr:from>
    <xdr:to>
      <xdr:col>10</xdr:col>
      <xdr:colOff>5610</xdr:colOff>
      <xdr:row>3</xdr:row>
      <xdr:rowOff>160957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667376" y="76200"/>
          <a:ext cx="1786784" cy="570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58</xdr:row>
      <xdr:rowOff>9525</xdr:rowOff>
    </xdr:from>
    <xdr:to>
      <xdr:col>9</xdr:col>
      <xdr:colOff>876301</xdr:colOff>
      <xdr:row>63</xdr:row>
      <xdr:rowOff>0</xdr:rowOff>
    </xdr:to>
    <xdr:sp macro="" textlink="" fLocksText="0">
      <xdr:nvSpPr>
        <xdr:cNvPr id="2" name="Text Box 39">
          <a:extLst>
            <a:ext uri="{FF2B5EF4-FFF2-40B4-BE49-F238E27FC236}">
              <a16:creationId xmlns:a16="http://schemas.microsoft.com/office/drawing/2014/main" id="{00000000-0008-0000-0200-000002000000}"/>
            </a:ext>
          </a:extLst>
        </xdr:cNvPr>
        <xdr:cNvSpPr txBox="1">
          <a:spLocks noChangeArrowheads="1"/>
        </xdr:cNvSpPr>
      </xdr:nvSpPr>
      <xdr:spPr bwMode="auto">
        <a:xfrm>
          <a:off x="38101" y="9886950"/>
          <a:ext cx="7400925"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523875</xdr:colOff>
          <xdr:row>24</xdr:row>
          <xdr:rowOff>47625</xdr:rowOff>
        </xdr:from>
        <xdr:to>
          <xdr:col>1</xdr:col>
          <xdr:colOff>733425</xdr:colOff>
          <xdr:row>26</xdr:row>
          <xdr:rowOff>38100</xdr:rowOff>
        </xdr:to>
        <xdr:sp macro="" textlink="">
          <xdr:nvSpPr>
            <xdr:cNvPr id="22529" name="Option Button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24</xdr:row>
          <xdr:rowOff>57150</xdr:rowOff>
        </xdr:from>
        <xdr:to>
          <xdr:col>5</xdr:col>
          <xdr:colOff>9525</xdr:colOff>
          <xdr:row>26</xdr:row>
          <xdr:rowOff>28575</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514351</xdr:colOff>
      <xdr:row>0</xdr:row>
      <xdr:rowOff>76200</xdr:rowOff>
    </xdr:from>
    <xdr:to>
      <xdr:col>10</xdr:col>
      <xdr:colOff>5610</xdr:colOff>
      <xdr:row>3</xdr:row>
      <xdr:rowOff>160957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5667376" y="76200"/>
          <a:ext cx="1786784" cy="5705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58</xdr:row>
      <xdr:rowOff>9525</xdr:rowOff>
    </xdr:from>
    <xdr:to>
      <xdr:col>9</xdr:col>
      <xdr:colOff>876301</xdr:colOff>
      <xdr:row>63</xdr:row>
      <xdr:rowOff>0</xdr:rowOff>
    </xdr:to>
    <xdr:sp macro="" textlink="" fLocksText="0">
      <xdr:nvSpPr>
        <xdr:cNvPr id="2" name="Text Box 39">
          <a:extLst>
            <a:ext uri="{FF2B5EF4-FFF2-40B4-BE49-F238E27FC236}">
              <a16:creationId xmlns:a16="http://schemas.microsoft.com/office/drawing/2014/main" id="{00000000-0008-0000-0300-000002000000}"/>
            </a:ext>
          </a:extLst>
        </xdr:cNvPr>
        <xdr:cNvSpPr txBox="1">
          <a:spLocks noChangeArrowheads="1"/>
        </xdr:cNvSpPr>
      </xdr:nvSpPr>
      <xdr:spPr bwMode="auto">
        <a:xfrm>
          <a:off x="38101" y="9886950"/>
          <a:ext cx="7400925"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523875</xdr:colOff>
          <xdr:row>24</xdr:row>
          <xdr:rowOff>47625</xdr:rowOff>
        </xdr:from>
        <xdr:to>
          <xdr:col>1</xdr:col>
          <xdr:colOff>733425</xdr:colOff>
          <xdr:row>26</xdr:row>
          <xdr:rowOff>38100</xdr:rowOff>
        </xdr:to>
        <xdr:sp macro="" textlink="">
          <xdr:nvSpPr>
            <xdr:cNvPr id="23553" name="Option Button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24</xdr:row>
          <xdr:rowOff>57150</xdr:rowOff>
        </xdr:from>
        <xdr:to>
          <xdr:col>5</xdr:col>
          <xdr:colOff>9525</xdr:colOff>
          <xdr:row>26</xdr:row>
          <xdr:rowOff>28575</xdr:rowOff>
        </xdr:to>
        <xdr:sp macro="" textlink="">
          <xdr:nvSpPr>
            <xdr:cNvPr id="23554" name="Option Button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514351</xdr:colOff>
      <xdr:row>0</xdr:row>
      <xdr:rowOff>76200</xdr:rowOff>
    </xdr:from>
    <xdr:to>
      <xdr:col>10</xdr:col>
      <xdr:colOff>5610</xdr:colOff>
      <xdr:row>3</xdr:row>
      <xdr:rowOff>160957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5667376" y="76200"/>
          <a:ext cx="1786784" cy="570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D10"/>
  <sheetViews>
    <sheetView showGridLines="0" showZeros="0" workbookViewId="0">
      <selection activeCell="B1" sqref="B1:B6"/>
    </sheetView>
  </sheetViews>
  <sheetFormatPr defaultRowHeight="12.75" x14ac:dyDescent="0.2"/>
  <cols>
    <col min="1" max="1" width="30.5703125" style="13" bestFit="1" customWidth="1"/>
    <col min="2" max="2" width="67.42578125" style="13" customWidth="1"/>
    <col min="3" max="6" width="11.42578125" style="13" customWidth="1"/>
    <col min="7" max="7" width="12.140625" style="13" customWidth="1"/>
    <col min="8" max="8" width="12.7109375" style="13" customWidth="1"/>
    <col min="9" max="10" width="9.140625" style="13"/>
    <col min="11" max="11" width="10.140625" style="13" bestFit="1" customWidth="1"/>
    <col min="12" max="16384" width="9.140625" style="13"/>
  </cols>
  <sheetData>
    <row r="1" spans="1:4" ht="15" x14ac:dyDescent="0.2">
      <c r="A1" s="60" t="s">
        <v>54</v>
      </c>
      <c r="B1" s="81"/>
      <c r="C1" s="28"/>
      <c r="D1" s="28"/>
    </row>
    <row r="2" spans="1:4" ht="15" x14ac:dyDescent="0.2">
      <c r="A2" s="60" t="s">
        <v>55</v>
      </c>
      <c r="B2" s="81"/>
      <c r="C2" s="28"/>
      <c r="D2" s="28"/>
    </row>
    <row r="3" spans="1:4" ht="15" x14ac:dyDescent="0.2">
      <c r="A3" s="60" t="s">
        <v>53</v>
      </c>
      <c r="B3" s="81"/>
      <c r="C3" s="28"/>
      <c r="D3" s="28"/>
    </row>
    <row r="4" spans="1:4" ht="15" x14ac:dyDescent="0.2">
      <c r="A4" s="61" t="s">
        <v>50</v>
      </c>
      <c r="B4" s="81"/>
      <c r="C4" s="28"/>
      <c r="D4" s="28"/>
    </row>
    <row r="5" spans="1:4" ht="15" x14ac:dyDescent="0.2">
      <c r="A5" s="61" t="s">
        <v>51</v>
      </c>
      <c r="B5" s="82"/>
      <c r="C5" s="28"/>
      <c r="D5" s="28"/>
    </row>
    <row r="6" spans="1:4" ht="15" x14ac:dyDescent="0.2">
      <c r="A6" s="61" t="s">
        <v>52</v>
      </c>
      <c r="B6" s="82"/>
      <c r="C6" s="28"/>
      <c r="D6" s="28"/>
    </row>
    <row r="7" spans="1:4" x14ac:dyDescent="0.2">
      <c r="A7" s="28"/>
      <c r="B7" s="28"/>
      <c r="C7" s="28"/>
      <c r="D7" s="28"/>
    </row>
    <row r="8" spans="1:4" x14ac:dyDescent="0.2">
      <c r="A8" s="159" t="s">
        <v>64</v>
      </c>
      <c r="B8" s="159"/>
    </row>
    <row r="9" spans="1:4" x14ac:dyDescent="0.2">
      <c r="A9" s="159"/>
      <c r="B9" s="159"/>
    </row>
    <row r="10" spans="1:4" ht="33" customHeight="1" x14ac:dyDescent="0.2">
      <c r="A10" s="159"/>
      <c r="B10" s="159"/>
    </row>
  </sheetData>
  <sheetProtection password="D64E" sheet="1" objects="1" scenarios="1" selectLockedCells="1"/>
  <mergeCells count="1">
    <mergeCell ref="A8:B10"/>
  </mergeCells>
  <pageMargins left="0.98425196850393704" right="0.39370078740157483" top="0.39370078740157483" bottom="0.39370078740157483" header="0" footer="0"/>
  <pageSetup paperSize="9" scale="91"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C2602-11A7-4DED-90F1-0199CE714D9A}">
  <sheetPr>
    <pageSetUpPr fitToPage="1"/>
  </sheetPr>
  <dimension ref="A1:O130"/>
  <sheetViews>
    <sheetView showGridLines="0" showZeros="0" tabSelected="1" zoomScaleNormal="100" workbookViewId="0">
      <selection activeCell="J16" sqref="J16"/>
    </sheetView>
  </sheetViews>
  <sheetFormatPr defaultRowHeight="12.75" x14ac:dyDescent="0.2"/>
  <cols>
    <col min="1" max="3" width="11.42578125" style="13" customWidth="1"/>
    <col min="4" max="4" width="12.42578125" style="13" customWidth="1"/>
    <col min="5" max="5" width="10.7109375" style="13" customWidth="1"/>
    <col min="6" max="6" width="11.140625" style="13" customWidth="1"/>
    <col min="7" max="7" width="8.7109375" style="13" customWidth="1"/>
    <col min="8" max="8" width="7.85546875" style="13" customWidth="1"/>
    <col min="9" max="10" width="13.28515625" style="13" customWidth="1"/>
    <col min="11" max="11" width="1.140625" style="13" customWidth="1"/>
    <col min="12" max="12" width="1.28515625" style="13" customWidth="1"/>
    <col min="13" max="14" width="10.140625" style="13" bestFit="1" customWidth="1"/>
    <col min="15" max="16384" width="9.140625" style="13"/>
  </cols>
  <sheetData>
    <row r="1" spans="1:14" s="6" customFormat="1" ht="15" customHeight="1" x14ac:dyDescent="0.2">
      <c r="A1" s="242" t="s">
        <v>129</v>
      </c>
      <c r="B1" s="242"/>
      <c r="C1" s="242"/>
      <c r="D1" s="243" t="s">
        <v>134</v>
      </c>
      <c r="E1" s="243"/>
      <c r="F1" s="243"/>
      <c r="G1" s="243"/>
      <c r="H1" s="243"/>
      <c r="I1" s="7"/>
      <c r="J1" s="7"/>
    </row>
    <row r="2" spans="1:14" s="8" customFormat="1" ht="18" customHeight="1" x14ac:dyDescent="0.2">
      <c r="A2" s="242"/>
      <c r="B2" s="242"/>
      <c r="C2" s="242"/>
      <c r="D2" s="243"/>
      <c r="E2" s="243"/>
      <c r="F2" s="243"/>
      <c r="G2" s="243"/>
      <c r="H2" s="243"/>
      <c r="I2" s="9"/>
      <c r="J2" s="9"/>
    </row>
    <row r="3" spans="1:14" ht="5.25" customHeight="1" x14ac:dyDescent="0.2">
      <c r="A3" s="10"/>
      <c r="B3" s="10"/>
      <c r="C3" s="10"/>
      <c r="D3" s="11"/>
      <c r="E3" s="10"/>
      <c r="F3" s="10"/>
      <c r="G3" s="10"/>
      <c r="H3" s="10"/>
      <c r="I3" s="12"/>
      <c r="J3" s="12"/>
      <c r="M3" s="17"/>
    </row>
    <row r="4" spans="1:14" x14ac:dyDescent="0.2">
      <c r="A4" s="14" t="str">
        <f>IF(C22="","This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5"/>
      <c r="C4" s="15"/>
      <c r="D4" s="15"/>
      <c r="E4" s="15"/>
      <c r="F4" s="15"/>
      <c r="G4" s="15"/>
      <c r="H4" s="15"/>
      <c r="I4" s="16"/>
      <c r="M4" s="17"/>
    </row>
    <row r="5" spans="1:14" ht="6" customHeight="1" x14ac:dyDescent="0.2">
      <c r="A5" s="14"/>
      <c r="B5" s="15"/>
      <c r="C5" s="15"/>
      <c r="D5" s="15"/>
      <c r="E5" s="15"/>
      <c r="F5" s="15"/>
      <c r="G5" s="15"/>
      <c r="H5" s="15"/>
      <c r="I5" s="16"/>
      <c r="J5" s="75"/>
      <c r="M5" s="17"/>
    </row>
    <row r="6" spans="1:14" ht="12" customHeight="1" x14ac:dyDescent="0.2">
      <c r="A6" s="137" t="s">
        <v>47</v>
      </c>
      <c r="B6" s="15"/>
      <c r="C6" s="57" t="s">
        <v>48</v>
      </c>
      <c r="D6" s="76" t="s">
        <v>68</v>
      </c>
      <c r="E6" s="15"/>
      <c r="F6" s="15"/>
      <c r="G6" s="15"/>
      <c r="H6" s="15"/>
      <c r="I6" s="15"/>
      <c r="J6" s="75"/>
      <c r="M6" s="17"/>
    </row>
    <row r="7" spans="1:14" ht="6" customHeight="1" x14ac:dyDescent="0.2">
      <c r="A7" s="56"/>
      <c r="B7" s="15"/>
      <c r="C7" s="15"/>
      <c r="D7" s="15"/>
      <c r="E7" s="15"/>
      <c r="F7" s="15"/>
      <c r="G7" s="15"/>
      <c r="H7" s="15"/>
      <c r="I7" s="15"/>
      <c r="J7" s="15"/>
      <c r="M7" s="17"/>
    </row>
    <row r="8" spans="1:14" ht="21.75" customHeight="1" x14ac:dyDescent="0.2">
      <c r="A8" s="244" t="s">
        <v>122</v>
      </c>
      <c r="B8" s="244"/>
      <c r="C8" s="244"/>
      <c r="D8" s="244"/>
      <c r="E8" s="244"/>
      <c r="F8" s="244"/>
      <c r="G8" s="244"/>
      <c r="H8" s="244"/>
      <c r="I8" s="244"/>
      <c r="J8" s="244"/>
      <c r="M8" s="17"/>
    </row>
    <row r="9" spans="1:14" ht="6" customHeight="1" x14ac:dyDescent="0.2">
      <c r="A9" s="74"/>
      <c r="B9" s="74"/>
      <c r="C9" s="74"/>
      <c r="D9" s="74"/>
      <c r="E9" s="74"/>
      <c r="F9" s="74"/>
      <c r="G9" s="74"/>
      <c r="H9" s="74"/>
      <c r="I9" s="74"/>
      <c r="J9" s="74"/>
      <c r="M9" s="17"/>
    </row>
    <row r="10" spans="1:14" x14ac:dyDescent="0.2">
      <c r="A10" s="18" t="s">
        <v>13</v>
      </c>
      <c r="B10" s="19"/>
      <c r="C10" s="19"/>
      <c r="D10" s="19"/>
      <c r="E10" s="19"/>
      <c r="F10" s="19"/>
      <c r="G10" s="19"/>
      <c r="H10" s="19"/>
      <c r="I10" s="19"/>
      <c r="J10" s="77" t="s">
        <v>93</v>
      </c>
      <c r="M10" s="17"/>
    </row>
    <row r="11" spans="1:14" ht="6" customHeight="1" x14ac:dyDescent="0.2"/>
    <row r="12" spans="1:14" ht="13.5" thickBot="1" x14ac:dyDescent="0.25">
      <c r="A12" s="20" t="s">
        <v>5</v>
      </c>
      <c r="N12" s="66"/>
    </row>
    <row r="13" spans="1:14" x14ac:dyDescent="0.2">
      <c r="A13" s="21" t="s">
        <v>4</v>
      </c>
      <c r="B13" s="22"/>
      <c r="C13" s="22"/>
      <c r="D13" s="23"/>
      <c r="E13" s="22" t="s">
        <v>3</v>
      </c>
      <c r="F13" s="22"/>
      <c r="G13" s="22"/>
      <c r="H13" s="22"/>
      <c r="I13" s="23"/>
      <c r="J13" s="150" t="s">
        <v>131</v>
      </c>
    </row>
    <row r="14" spans="1:14" ht="13.5" thickBot="1" x14ac:dyDescent="0.25">
      <c r="A14" s="245" t="str">
        <f>IF(Applicant!B1="","Please complete in Applicant tab",Applicant!B1)</f>
        <v>Please complete in Applicant tab</v>
      </c>
      <c r="B14" s="246"/>
      <c r="C14" s="246"/>
      <c r="D14" s="247"/>
      <c r="E14" s="248" t="str">
        <f>IF(Applicant!B2="","Please complete in Applicant tab",Applicant!B2)</f>
        <v>Please complete in Applicant tab</v>
      </c>
      <c r="F14" s="246"/>
      <c r="G14" s="246"/>
      <c r="H14" s="246"/>
      <c r="I14" s="247"/>
      <c r="J14" s="148" t="str">
        <f>IF(C22="","",D19-56)</f>
        <v/>
      </c>
    </row>
    <row r="15" spans="1:14" x14ac:dyDescent="0.2">
      <c r="A15" s="249" t="s">
        <v>2</v>
      </c>
      <c r="B15" s="250"/>
      <c r="C15" s="250"/>
      <c r="D15" s="251"/>
      <c r="E15" s="252" t="s">
        <v>8</v>
      </c>
      <c r="F15" s="251"/>
      <c r="G15" s="252" t="s">
        <v>9</v>
      </c>
      <c r="H15" s="250"/>
      <c r="I15" s="251"/>
      <c r="J15" s="150" t="s">
        <v>38</v>
      </c>
    </row>
    <row r="16" spans="1:14" ht="13.5" thickBot="1" x14ac:dyDescent="0.25">
      <c r="A16" s="227" t="str">
        <f>IF(Applicant!B4="","Please complete in Applicant tab",Applicant!B4)</f>
        <v>Please complete in Applicant tab</v>
      </c>
      <c r="B16" s="228"/>
      <c r="C16" s="228"/>
      <c r="D16" s="229"/>
      <c r="E16" s="230" t="str">
        <f>IF(Applicant!B5="","Please complete in Applicant tab",Applicant!B5)</f>
        <v>Please complete in Applicant tab</v>
      </c>
      <c r="F16" s="229"/>
      <c r="G16" s="230" t="str">
        <f>IF(Applicant!B6="","Please complete in Applicant tab",Applicant!B6)</f>
        <v>Please complete in Applicant tab</v>
      </c>
      <c r="H16" s="228"/>
      <c r="I16" s="229"/>
      <c r="J16" s="147"/>
    </row>
    <row r="17" spans="1:13" ht="6" customHeight="1" x14ac:dyDescent="0.2"/>
    <row r="18" spans="1:13" ht="13.5" thickBot="1" x14ac:dyDescent="0.25">
      <c r="A18" s="20" t="s">
        <v>6</v>
      </c>
    </row>
    <row r="19" spans="1:13" x14ac:dyDescent="0.2">
      <c r="A19" s="50" t="s">
        <v>7</v>
      </c>
      <c r="B19" s="80">
        <f>IF($A$20="",0,VLOOKUP($A$20,$A$91:$D$97,3,FALSE))</f>
        <v>0</v>
      </c>
      <c r="C19" s="80" t="e">
        <f>VLOOKUP($A$20,$A$91:$D$97,4,FALSE)</f>
        <v>#N/A</v>
      </c>
      <c r="D19" s="86" t="str">
        <f>CONCATENATE(C22," ",D22)</f>
        <v xml:space="preserve"> </v>
      </c>
      <c r="E19" s="84" t="s">
        <v>42</v>
      </c>
      <c r="F19" s="46" t="s">
        <v>43</v>
      </c>
      <c r="G19" s="231" t="s">
        <v>49</v>
      </c>
      <c r="H19" s="232"/>
      <c r="I19" s="233" t="s">
        <v>132</v>
      </c>
      <c r="J19" s="234"/>
    </row>
    <row r="20" spans="1:13" ht="15" x14ac:dyDescent="0.2">
      <c r="A20" s="235"/>
      <c r="B20" s="236"/>
      <c r="C20" s="236"/>
      <c r="D20" s="237"/>
      <c r="E20" s="52"/>
      <c r="F20" s="149"/>
      <c r="G20" s="238"/>
      <c r="H20" s="239"/>
      <c r="I20" s="240"/>
      <c r="J20" s="241"/>
    </row>
    <row r="21" spans="1:13" x14ac:dyDescent="0.2">
      <c r="A21" s="24" t="s">
        <v>39</v>
      </c>
      <c r="B21" s="25"/>
      <c r="C21" s="51" t="s">
        <v>62</v>
      </c>
      <c r="D21" s="25"/>
      <c r="E21" s="212" t="s">
        <v>0</v>
      </c>
      <c r="F21" s="213"/>
      <c r="G21" s="213"/>
      <c r="H21" s="214"/>
      <c r="I21" s="58" t="s">
        <v>140</v>
      </c>
      <c r="J21" s="5" t="s">
        <v>139</v>
      </c>
    </row>
    <row r="22" spans="1:13" ht="13.5" thickBot="1" x14ac:dyDescent="0.25">
      <c r="A22" s="215"/>
      <c r="B22" s="216"/>
      <c r="C22" s="65"/>
      <c r="D22" s="64"/>
      <c r="E22" s="217"/>
      <c r="F22" s="218"/>
      <c r="G22" s="218"/>
      <c r="H22" s="216"/>
      <c r="I22" s="152"/>
      <c r="J22" s="153"/>
      <c r="M22" s="45"/>
    </row>
    <row r="23" spans="1:13" ht="6" customHeight="1" x14ac:dyDescent="0.2"/>
    <row r="24" spans="1:13" ht="15" customHeight="1" x14ac:dyDescent="0.2">
      <c r="A24" s="219" t="s">
        <v>123</v>
      </c>
      <c r="B24" s="219"/>
      <c r="C24" s="219"/>
      <c r="D24" s="219"/>
      <c r="E24" s="219"/>
      <c r="F24" s="219"/>
      <c r="G24" s="219"/>
      <c r="H24" s="219"/>
      <c r="I24" s="219"/>
      <c r="J24" s="219"/>
    </row>
    <row r="25" spans="1:13" ht="6" customHeight="1" x14ac:dyDescent="0.2"/>
    <row r="26" spans="1:13" ht="15" customHeight="1" x14ac:dyDescent="0.2">
      <c r="B26" s="88"/>
      <c r="C26" s="220" t="s">
        <v>83</v>
      </c>
      <c r="D26" s="221"/>
      <c r="E26" s="88"/>
      <c r="F26" s="222" t="s">
        <v>84</v>
      </c>
      <c r="G26" s="223"/>
      <c r="H26" s="224"/>
      <c r="I26" s="225" t="str">
        <f>IF(M26=2,"Please give details in 'Notes' below"," ")</f>
        <v xml:space="preserve"> </v>
      </c>
      <c r="J26" s="226"/>
      <c r="M26" s="89">
        <v>0</v>
      </c>
    </row>
    <row r="27" spans="1:13" ht="13.5" thickBot="1" x14ac:dyDescent="0.25">
      <c r="A27" s="20" t="s">
        <v>10</v>
      </c>
      <c r="F27" s="26" t="str">
        <f>IF(OR($I$20="W57",$I$20="W100"),"Supervisors for Women's Circuit $50, 75 and 100,000 must stay until end","")</f>
        <v/>
      </c>
      <c r="G27" s="26"/>
      <c r="H27" s="26"/>
    </row>
    <row r="28" spans="1:13" ht="11.25" customHeight="1" x14ac:dyDescent="0.2">
      <c r="A28" s="21" t="s">
        <v>74</v>
      </c>
      <c r="B28" s="22"/>
      <c r="C28" s="23"/>
      <c r="D28" s="23" t="s">
        <v>33</v>
      </c>
      <c r="E28" s="59" t="s">
        <v>1</v>
      </c>
      <c r="F28" s="59" t="s">
        <v>37</v>
      </c>
      <c r="G28" s="199" t="s">
        <v>70</v>
      </c>
      <c r="H28" s="200"/>
      <c r="I28" s="199" t="s">
        <v>71</v>
      </c>
      <c r="J28" s="201"/>
    </row>
    <row r="29" spans="1:13" ht="23.25" customHeight="1" thickBot="1" x14ac:dyDescent="0.25">
      <c r="A29" s="202"/>
      <c r="B29" s="203"/>
      <c r="C29" s="204"/>
      <c r="D29" s="143"/>
      <c r="E29" s="154"/>
      <c r="F29" s="69"/>
      <c r="G29" s="205"/>
      <c r="H29" s="206"/>
      <c r="I29" s="207"/>
      <c r="J29" s="208"/>
      <c r="M29" s="156"/>
    </row>
    <row r="30" spans="1:13" ht="12.75" customHeight="1" x14ac:dyDescent="0.2">
      <c r="A30" s="144" t="s">
        <v>11</v>
      </c>
      <c r="B30" s="145"/>
      <c r="C30" s="146"/>
      <c r="D30" s="141" t="s">
        <v>1</v>
      </c>
      <c r="E30" s="142" t="s">
        <v>56</v>
      </c>
      <c r="F30" s="209" t="str">
        <f>D115</f>
        <v>Proposed 2nd Site Assistant Ref.</v>
      </c>
      <c r="G30" s="210"/>
      <c r="H30" s="211"/>
      <c r="I30" s="141" t="str">
        <f>D116</f>
        <v>Certification</v>
      </c>
      <c r="J30" s="142" t="str">
        <f>D117</f>
        <v>Required</v>
      </c>
    </row>
    <row r="31" spans="1:13" ht="17.25" customHeight="1" thickBot="1" x14ac:dyDescent="0.25">
      <c r="A31" s="188"/>
      <c r="B31" s="189"/>
      <c r="C31" s="190"/>
      <c r="D31" s="140"/>
      <c r="E31" s="139" t="str">
        <f>IF(F29="","",IF(F29="No","Yes","No"))</f>
        <v/>
      </c>
      <c r="F31" s="191"/>
      <c r="G31" s="192"/>
      <c r="H31" s="193"/>
      <c r="I31" s="138"/>
      <c r="J31" s="139" t="str">
        <f>IF(I20="","",IF(I20=H77,"YES","No"))</f>
        <v/>
      </c>
    </row>
    <row r="32" spans="1:13" ht="3.75" hidden="1" customHeight="1" x14ac:dyDescent="0.2">
      <c r="E32" s="29"/>
      <c r="F32" s="29"/>
      <c r="G32" s="29"/>
      <c r="H32" s="29"/>
    </row>
    <row r="33" spans="1:14" ht="31.5" customHeight="1" x14ac:dyDescent="0.2">
      <c r="A33" s="194" t="str">
        <f>IF(F29="No",B109,IF(E29=C83,B110," "))</f>
        <v xml:space="preserve"> </v>
      </c>
      <c r="B33" s="194"/>
      <c r="C33" s="194"/>
      <c r="D33" s="194"/>
      <c r="E33" s="194"/>
      <c r="F33" s="194"/>
      <c r="G33" s="194"/>
      <c r="H33" s="194"/>
      <c r="I33" s="194"/>
      <c r="J33" s="194"/>
    </row>
    <row r="34" spans="1:14" ht="2.25" customHeight="1" x14ac:dyDescent="0.2">
      <c r="E34" s="29"/>
      <c r="F34" s="29"/>
      <c r="G34" s="29"/>
      <c r="H34" s="29"/>
    </row>
    <row r="35" spans="1:14" ht="13.5" thickBot="1" x14ac:dyDescent="0.25">
      <c r="A35" s="20" t="s">
        <v>69</v>
      </c>
      <c r="E35" s="29"/>
      <c r="F35" s="29"/>
      <c r="G35" s="29"/>
      <c r="H35" s="29"/>
    </row>
    <row r="36" spans="1:14" x14ac:dyDescent="0.2">
      <c r="A36" s="123" t="s">
        <v>28</v>
      </c>
      <c r="B36" s="124"/>
      <c r="C36" s="125"/>
      <c r="D36" s="126" t="s">
        <v>33</v>
      </c>
      <c r="E36" s="127" t="s">
        <v>1</v>
      </c>
      <c r="F36" s="127" t="s">
        <v>36</v>
      </c>
      <c r="G36" s="195" t="s">
        <v>75</v>
      </c>
      <c r="H36" s="196"/>
      <c r="I36" s="128" t="s">
        <v>34</v>
      </c>
      <c r="J36" s="128" t="s">
        <v>57</v>
      </c>
      <c r="K36" s="70"/>
    </row>
    <row r="37" spans="1:14" ht="17.45" customHeight="1" x14ac:dyDescent="0.2">
      <c r="A37" s="178"/>
      <c r="B37" s="173"/>
      <c r="C37" s="174"/>
      <c r="D37" s="85"/>
      <c r="E37" s="54"/>
      <c r="F37" s="54"/>
      <c r="G37" s="197"/>
      <c r="H37" s="198"/>
      <c r="I37" s="121" t="str">
        <f>IF($A$20="","",IF(OR($C$19="M15",$C$19="W15"),"White","International*"))</f>
        <v/>
      </c>
      <c r="J37" s="87" t="str">
        <f>IF($A$20="","",VLOOKUP($A$20,$A$91:$H$97,5,FALSE))</f>
        <v/>
      </c>
      <c r="K37" s="70">
        <f>IF(OR(F37="Last 2 days",F37="Last day",F37="All days"),1,0)</f>
        <v>0</v>
      </c>
      <c r="L37" s="79" t="str">
        <f>IF(E37="","",IF($I37="International*","1","2"))</f>
        <v/>
      </c>
      <c r="M37" s="78" t="str">
        <f>IF(L37="2","",IF($E37="White Chair","Gold, Silver or Bronze CU Required",""))</f>
        <v/>
      </c>
    </row>
    <row r="38" spans="1:14" ht="18.75" customHeight="1" x14ac:dyDescent="0.2">
      <c r="A38" s="178"/>
      <c r="B38" s="173"/>
      <c r="C38" s="174"/>
      <c r="D38" s="53"/>
      <c r="E38" s="54"/>
      <c r="F38" s="54"/>
      <c r="G38" s="179"/>
      <c r="H38" s="180"/>
      <c r="I38" s="120" t="str">
        <f>IF($A$20="","",IF($C$19="W100","International*",IF(OR($C$19="M15",$C$19="W15"),"Recommended White/Green","White")))</f>
        <v/>
      </c>
      <c r="J38" s="87" t="str">
        <f>IF($A$20="","",VLOOKUP($A$20,$A$91:$H$97,6,FALSE))</f>
        <v/>
      </c>
      <c r="K38" s="70">
        <f>IF(OR(F38="Last 2 days",F38="Last day",F38="All days"),1,0)</f>
        <v>0</v>
      </c>
      <c r="L38" s="79" t="str">
        <f>IF(E38="","",IF($I38="International*","1","2"))</f>
        <v/>
      </c>
      <c r="M38" s="78" t="str">
        <f>IF(L38="2","",IF($E38="White Chair","Gold, Silver or Bronze CU Required",""))</f>
        <v/>
      </c>
    </row>
    <row r="39" spans="1:14" ht="17.45" customHeight="1" thickBot="1" x14ac:dyDescent="0.25">
      <c r="A39" s="181"/>
      <c r="B39" s="182"/>
      <c r="C39" s="183"/>
      <c r="D39" s="117"/>
      <c r="E39" s="112"/>
      <c r="F39" s="112"/>
      <c r="G39" s="184"/>
      <c r="H39" s="185"/>
      <c r="I39" s="122" t="str">
        <f>IF($A$20="","",IF(OR($C$19="M25",$C$19="W25",$C$19="W60",$C$19="W80",$C$19="W100"),"White",""))</f>
        <v/>
      </c>
      <c r="J39" s="118" t="str">
        <f>IF($A$20="","",VLOOKUP($A$20,$A$91:$H$97,7,FALSE))</f>
        <v/>
      </c>
      <c r="K39" s="70">
        <f>IF(OR(F39="Last 2 days",F39="Last day",F39="All days"),1,0)</f>
        <v>0</v>
      </c>
      <c r="L39" s="79" t="str">
        <f>IF(E39="","",IF($I39="White","1","2"))</f>
        <v/>
      </c>
    </row>
    <row r="40" spans="1:14" ht="12.75" customHeight="1" x14ac:dyDescent="0.2">
      <c r="A40" s="186" t="s">
        <v>65</v>
      </c>
      <c r="B40" s="186"/>
      <c r="C40" s="186"/>
      <c r="D40" s="186"/>
      <c r="E40" s="186"/>
      <c r="F40" s="186"/>
      <c r="G40" s="186"/>
      <c r="H40" s="186"/>
      <c r="I40" s="186"/>
      <c r="J40" s="186"/>
      <c r="K40" s="70"/>
    </row>
    <row r="41" spans="1:14" ht="15" customHeight="1" thickBot="1" x14ac:dyDescent="0.25">
      <c r="A41" s="187" t="str">
        <f>IF($A$20="","",VLOOKUP(C19,D91:L97,7,FALSE))</f>
        <v/>
      </c>
      <c r="B41" s="187"/>
      <c r="C41" s="187"/>
      <c r="D41" s="187"/>
      <c r="E41" s="187"/>
      <c r="F41" s="187"/>
      <c r="G41" s="187"/>
      <c r="H41" s="187"/>
      <c r="I41" s="187"/>
      <c r="J41" s="187"/>
      <c r="K41" s="70"/>
    </row>
    <row r="42" spans="1:14" ht="23.25" customHeight="1" thickBot="1" x14ac:dyDescent="0.25">
      <c r="A42" s="166" t="s">
        <v>12</v>
      </c>
      <c r="B42" s="167"/>
      <c r="C42" s="168"/>
      <c r="D42" s="169" t="s">
        <v>97</v>
      </c>
      <c r="E42" s="170"/>
      <c r="F42" s="170"/>
      <c r="G42" s="170"/>
      <c r="H42" s="170"/>
      <c r="I42" s="170"/>
      <c r="J42" s="171"/>
      <c r="K42" s="70"/>
      <c r="L42" s="30"/>
    </row>
    <row r="43" spans="1:14" ht="18" customHeight="1" thickBot="1" x14ac:dyDescent="0.25">
      <c r="A43" s="104" t="s">
        <v>29</v>
      </c>
      <c r="B43" s="105"/>
      <c r="C43" s="106"/>
      <c r="D43" s="107" t="s">
        <v>33</v>
      </c>
      <c r="E43" s="108" t="s">
        <v>1</v>
      </c>
      <c r="F43" s="108" t="s">
        <v>36</v>
      </c>
      <c r="G43" s="111" t="s">
        <v>121</v>
      </c>
      <c r="H43" s="109" t="s">
        <v>86</v>
      </c>
      <c r="I43" s="110" t="s">
        <v>34</v>
      </c>
      <c r="J43" s="110" t="s">
        <v>57</v>
      </c>
      <c r="K43" s="70"/>
    </row>
    <row r="44" spans="1:14" ht="17.45" customHeight="1" x14ac:dyDescent="0.2">
      <c r="A44" s="172"/>
      <c r="B44" s="173"/>
      <c r="C44" s="174"/>
      <c r="D44" s="53"/>
      <c r="E44" s="103"/>
      <c r="F44" s="54"/>
      <c r="G44" s="151"/>
      <c r="H44" s="114"/>
      <c r="I44" s="121" t="str">
        <f>IF($A$20="","",IF($C$19="","","Green/Nat'l"))</f>
        <v/>
      </c>
      <c r="J44" s="87" t="str">
        <f t="shared" ref="J44:J51" si="0">IF($I44="","",VLOOKUP($A$20,$A$91:$I$97,8,FALSE))</f>
        <v/>
      </c>
      <c r="K44" s="70">
        <f t="shared" ref="K44:K51" si="1">IF(OR(F44="Last 2 days",F44="Last day",F44="All days"),1,0)</f>
        <v>0</v>
      </c>
      <c r="M44" s="70" t="str">
        <f>IF(ISBLANK(E44),"0",IF(OR(E44="National",E44="Other"),1,IF(E44=" ",0,2)))</f>
        <v>0</v>
      </c>
      <c r="N44" s="102"/>
    </row>
    <row r="45" spans="1:14" ht="17.45" customHeight="1" x14ac:dyDescent="0.2">
      <c r="A45" s="172"/>
      <c r="B45" s="173"/>
      <c r="C45" s="174"/>
      <c r="D45" s="53"/>
      <c r="E45" s="54"/>
      <c r="F45" s="54"/>
      <c r="G45" s="151"/>
      <c r="H45" s="114"/>
      <c r="I45" s="121" t="str">
        <f>IF($A$20="","",IF($C$19="","","Green/Nat'l"))</f>
        <v/>
      </c>
      <c r="J45" s="87" t="str">
        <f t="shared" si="0"/>
        <v/>
      </c>
      <c r="K45" s="70">
        <f t="shared" si="1"/>
        <v>0</v>
      </c>
      <c r="M45" s="70" t="str">
        <f t="shared" ref="M45:M51" si="2">IF(ISBLANK(E45),"0",IF(OR(E45="National",E45="Other"),1,IF(E45=" ",0,2)))</f>
        <v>0</v>
      </c>
    </row>
    <row r="46" spans="1:14" ht="17.45" customHeight="1" x14ac:dyDescent="0.2">
      <c r="A46" s="175"/>
      <c r="B46" s="176"/>
      <c r="C46" s="177"/>
      <c r="D46" s="53"/>
      <c r="E46" s="54"/>
      <c r="F46" s="54"/>
      <c r="G46" s="54"/>
      <c r="H46" s="114"/>
      <c r="I46" s="121" t="str">
        <f>IF(A20="","",IF(OR(A39="",$E$20&gt;=4,AND($E$20&gt;=3,$A$39="")),"Green/Nat'l",""))</f>
        <v/>
      </c>
      <c r="J46" s="87" t="str">
        <f t="shared" si="0"/>
        <v/>
      </c>
      <c r="K46" s="70">
        <f t="shared" si="1"/>
        <v>0</v>
      </c>
      <c r="M46" s="70" t="str">
        <f t="shared" si="2"/>
        <v>0</v>
      </c>
    </row>
    <row r="47" spans="1:14" ht="17.45" customHeight="1" x14ac:dyDescent="0.2">
      <c r="A47" s="160"/>
      <c r="B47" s="161"/>
      <c r="C47" s="162"/>
      <c r="D47" s="3"/>
      <c r="E47" s="4"/>
      <c r="F47" s="4"/>
      <c r="G47" s="55"/>
      <c r="H47" s="115"/>
      <c r="I47" s="121" t="str">
        <f>IF($A$20="","",IF(OR($E$20&gt;=5,AND($E$20&gt;=4,$A$39="")),"Green/Nat'l",""))</f>
        <v/>
      </c>
      <c r="J47" s="87" t="str">
        <f t="shared" si="0"/>
        <v/>
      </c>
      <c r="K47" s="70">
        <f t="shared" si="1"/>
        <v>0</v>
      </c>
      <c r="M47" s="70" t="str">
        <f t="shared" si="2"/>
        <v>0</v>
      </c>
    </row>
    <row r="48" spans="1:14" ht="17.45" customHeight="1" x14ac:dyDescent="0.2">
      <c r="A48" s="160"/>
      <c r="B48" s="161"/>
      <c r="C48" s="162"/>
      <c r="D48" s="3"/>
      <c r="E48" s="4"/>
      <c r="F48" s="4"/>
      <c r="G48" s="55"/>
      <c r="H48" s="115"/>
      <c r="I48" s="121" t="str">
        <f>IF($A$20="","",IF(OR($E$20&gt;=5,AND($E$20&gt;=5,$A$39="")),"Green/Nat'l",""))</f>
        <v/>
      </c>
      <c r="J48" s="87" t="str">
        <f t="shared" si="0"/>
        <v/>
      </c>
      <c r="K48" s="70">
        <f t="shared" si="1"/>
        <v>0</v>
      </c>
      <c r="M48" s="70" t="str">
        <f t="shared" si="2"/>
        <v>0</v>
      </c>
    </row>
    <row r="49" spans="1:13" ht="17.45" customHeight="1" x14ac:dyDescent="0.2">
      <c r="A49" s="160"/>
      <c r="B49" s="161"/>
      <c r="C49" s="162"/>
      <c r="D49" s="3"/>
      <c r="E49" s="4"/>
      <c r="F49" s="4"/>
      <c r="G49" s="55"/>
      <c r="H49" s="115"/>
      <c r="I49" s="121" t="str">
        <f>IF($A$20="","",IF(OR($E$20&gt;=6,AND($E$20&gt;=6,$A$39="")),"Green/Nat'l",""))</f>
        <v/>
      </c>
      <c r="J49" s="87" t="str">
        <f t="shared" si="0"/>
        <v/>
      </c>
      <c r="K49" s="70">
        <f t="shared" si="1"/>
        <v>0</v>
      </c>
      <c r="M49" s="70" t="str">
        <f t="shared" si="2"/>
        <v>0</v>
      </c>
    </row>
    <row r="50" spans="1:13" ht="17.45" customHeight="1" x14ac:dyDescent="0.2">
      <c r="A50" s="160"/>
      <c r="B50" s="161"/>
      <c r="C50" s="162"/>
      <c r="D50" s="3"/>
      <c r="E50" s="4"/>
      <c r="F50" s="4"/>
      <c r="G50" s="55"/>
      <c r="H50" s="115"/>
      <c r="I50" s="121" t="str">
        <f>IF($A$20="","",IF(OR($E$20&gt;=7,AND($E$20&gt;=7,$A$39="")),"Green/Nat'l",""))</f>
        <v/>
      </c>
      <c r="J50" s="67" t="str">
        <f t="shared" si="0"/>
        <v/>
      </c>
      <c r="K50" s="70">
        <f t="shared" si="1"/>
        <v>0</v>
      </c>
      <c r="M50" s="70" t="str">
        <f t="shared" si="2"/>
        <v>0</v>
      </c>
    </row>
    <row r="51" spans="1:13" ht="17.45" customHeight="1" thickBot="1" x14ac:dyDescent="0.25">
      <c r="A51" s="163"/>
      <c r="B51" s="164"/>
      <c r="C51" s="165"/>
      <c r="D51" s="1"/>
      <c r="E51" s="2"/>
      <c r="F51" s="2"/>
      <c r="G51" s="112"/>
      <c r="H51" s="116"/>
      <c r="I51" s="122" t="str">
        <f>IF($A$20="","",IF(OR($E$20&gt;=8,AND($E$20&gt;=8,$A$39="")),"Green/Nat'l",""))</f>
        <v/>
      </c>
      <c r="J51" s="68" t="str">
        <f t="shared" si="0"/>
        <v/>
      </c>
      <c r="K51" s="70">
        <f t="shared" si="1"/>
        <v>0</v>
      </c>
      <c r="M51" s="70" t="str">
        <f t="shared" si="2"/>
        <v>0</v>
      </c>
    </row>
    <row r="52" spans="1:13" ht="6" customHeight="1" thickBot="1" x14ac:dyDescent="0.25">
      <c r="A52" s="31"/>
      <c r="B52" s="31"/>
      <c r="C52" s="31"/>
      <c r="D52" s="31"/>
      <c r="E52" s="32"/>
      <c r="F52" s="32"/>
      <c r="G52" s="32"/>
      <c r="H52" s="32"/>
      <c r="I52" s="33"/>
      <c r="J52" s="33"/>
    </row>
    <row r="53" spans="1:13" x14ac:dyDescent="0.2">
      <c r="A53" s="90" t="s">
        <v>30</v>
      </c>
      <c r="B53" s="91"/>
      <c r="C53" s="91"/>
      <c r="D53" s="91"/>
      <c r="E53" s="92"/>
      <c r="F53" s="93"/>
      <c r="G53" s="93"/>
      <c r="H53" s="93"/>
      <c r="I53" s="94"/>
      <c r="J53" s="36" t="s">
        <v>31</v>
      </c>
    </row>
    <row r="54" spans="1:13" x14ac:dyDescent="0.2">
      <c r="A54" s="95" t="str">
        <f>IF($E$20="","",IF($E$20&gt;=3,"Main Draw event on "&amp;E$20&amp;" court(s): Minimum "&amp;MAX(4,ROUNDUP($E$20*1.5,0))&amp;" Chair Umpires","NB!  Minimum 4 Chair Umpires required"))</f>
        <v/>
      </c>
      <c r="B54" s="34"/>
      <c r="C54" s="34"/>
      <c r="D54" s="34"/>
      <c r="E54" s="96"/>
      <c r="F54" s="35"/>
      <c r="G54" s="35"/>
      <c r="H54" s="35"/>
      <c r="I54" s="97" t="s">
        <v>32</v>
      </c>
      <c r="J54" s="37">
        <f>COUNTA(A37:A39)+COUNTA(A44:A51)</f>
        <v>0</v>
      </c>
      <c r="K54" s="30"/>
    </row>
    <row r="55" spans="1:13" x14ac:dyDescent="0.2">
      <c r="A55" s="98" t="str">
        <f>IF($A$20="","",VLOOKUP(C19,D91:L97,9,FALSE))</f>
        <v/>
      </c>
      <c r="B55" s="34"/>
      <c r="C55" s="34"/>
      <c r="D55" s="34"/>
      <c r="E55" s="133"/>
      <c r="F55" s="35"/>
      <c r="G55" s="35"/>
      <c r="H55" s="35"/>
      <c r="I55" s="99" t="s">
        <v>61</v>
      </c>
      <c r="J55" s="63">
        <f>COUNTIF(F37:F51,"All Days")</f>
        <v>0</v>
      </c>
      <c r="K55" s="30"/>
      <c r="L55" s="13">
        <f>COUNTIF(F37:F51,OR(F46="Last 2 days",F46="Last day"))</f>
        <v>0</v>
      </c>
    </row>
    <row r="56" spans="1:13" ht="13.5" thickBot="1" x14ac:dyDescent="0.25">
      <c r="A56" s="134" t="str">
        <f>IF(J56=0," ",VLOOKUP(C19,B100:I106,3,FALSE))</f>
        <v xml:space="preserve"> </v>
      </c>
      <c r="B56" s="135"/>
      <c r="C56" s="135"/>
      <c r="D56" s="135"/>
      <c r="E56" s="136"/>
      <c r="F56" s="100"/>
      <c r="G56" s="100"/>
      <c r="H56" s="100"/>
      <c r="I56" s="101" t="s">
        <v>63</v>
      </c>
      <c r="J56" s="38">
        <f>SUM(K37:K51)</f>
        <v>0</v>
      </c>
      <c r="K56" s="30">
        <f>SUM(K37:K51)</f>
        <v>0</v>
      </c>
      <c r="M56" s="113" t="str">
        <f>IF(J56=0," ",1)</f>
        <v xml:space="preserve"> </v>
      </c>
    </row>
    <row r="57" spans="1:13" ht="6" customHeight="1" x14ac:dyDescent="0.2"/>
    <row r="58" spans="1:13" x14ac:dyDescent="0.2">
      <c r="A58" s="20" t="s">
        <v>76</v>
      </c>
    </row>
    <row r="59" spans="1:13" ht="13.5" customHeight="1" x14ac:dyDescent="0.2">
      <c r="A59" s="72"/>
      <c r="B59" s="72"/>
      <c r="C59" s="72"/>
      <c r="D59" s="72"/>
      <c r="E59" s="72"/>
      <c r="F59" s="72"/>
      <c r="G59" s="72"/>
      <c r="H59" s="72"/>
      <c r="I59" s="72"/>
      <c r="J59" s="72"/>
    </row>
    <row r="60" spans="1:13" ht="13.5" customHeight="1" x14ac:dyDescent="0.2">
      <c r="A60" s="73"/>
      <c r="B60" s="73"/>
      <c r="C60" s="73"/>
      <c r="D60" s="73"/>
      <c r="E60" s="73"/>
      <c r="F60" s="73"/>
      <c r="G60" s="73"/>
      <c r="H60" s="73"/>
      <c r="I60" s="73"/>
      <c r="J60" s="73"/>
    </row>
    <row r="61" spans="1:13" ht="13.5" customHeight="1" x14ac:dyDescent="0.2">
      <c r="A61" s="73"/>
      <c r="B61" s="73"/>
      <c r="C61" s="73"/>
      <c r="D61" s="73"/>
      <c r="E61" s="73"/>
      <c r="F61" s="73"/>
      <c r="G61" s="73"/>
      <c r="H61" s="73"/>
      <c r="I61" s="73"/>
      <c r="J61" s="73"/>
    </row>
    <row r="62" spans="1:13" ht="13.5" customHeight="1" x14ac:dyDescent="0.2">
      <c r="A62" s="73"/>
      <c r="B62" s="73"/>
      <c r="C62" s="73"/>
      <c r="D62" s="73"/>
      <c r="E62" s="73"/>
      <c r="F62" s="73"/>
      <c r="G62" s="73"/>
      <c r="H62" s="73"/>
      <c r="I62" s="73"/>
      <c r="J62" s="73"/>
    </row>
    <row r="63" spans="1:13" ht="13.5" customHeight="1" x14ac:dyDescent="0.2">
      <c r="A63" s="73"/>
      <c r="B63" s="73"/>
      <c r="C63" s="73"/>
      <c r="D63" s="73"/>
      <c r="E63" s="73"/>
      <c r="F63" s="73"/>
      <c r="G63" s="73"/>
      <c r="H63" s="73"/>
      <c r="I63" s="73"/>
      <c r="J63" s="73"/>
    </row>
    <row r="64" spans="1:13" ht="6" customHeight="1" x14ac:dyDescent="0.2"/>
    <row r="70" spans="1:15" ht="13.5" customHeight="1" x14ac:dyDescent="0.2"/>
    <row r="71" spans="1:15" hidden="1" x14ac:dyDescent="0.2"/>
    <row r="72" spans="1:15" hidden="1" x14ac:dyDescent="0.2"/>
    <row r="73" spans="1:15" hidden="1" x14ac:dyDescent="0.2"/>
    <row r="74" spans="1:15" hidden="1" x14ac:dyDescent="0.2"/>
    <row r="75" spans="1:15" hidden="1" x14ac:dyDescent="0.2">
      <c r="A75" s="27"/>
      <c r="B75" s="27"/>
      <c r="C75" s="27"/>
      <c r="D75" s="27"/>
      <c r="E75" s="27"/>
      <c r="F75" s="27"/>
      <c r="G75" s="27"/>
      <c r="I75" s="27"/>
      <c r="J75" s="27"/>
    </row>
    <row r="76" spans="1:15" hidden="1" x14ac:dyDescent="0.2">
      <c r="A76" s="39" t="s">
        <v>35</v>
      </c>
      <c r="B76" s="39"/>
      <c r="C76" s="47" t="s">
        <v>137</v>
      </c>
      <c r="D76" s="39" t="s">
        <v>15</v>
      </c>
      <c r="E76" s="39" t="s">
        <v>16</v>
      </c>
      <c r="F76" s="39" t="s">
        <v>17</v>
      </c>
      <c r="G76" s="39"/>
      <c r="H76" s="39" t="s">
        <v>22</v>
      </c>
      <c r="I76" s="39" t="s">
        <v>19</v>
      </c>
      <c r="J76" s="130" t="s">
        <v>105</v>
      </c>
      <c r="K76" s="131">
        <v>1</v>
      </c>
      <c r="L76" s="131"/>
      <c r="M76" s="131" t="s">
        <v>118</v>
      </c>
    </row>
    <row r="77" spans="1:15" hidden="1" x14ac:dyDescent="0.2">
      <c r="A77" s="40" t="s">
        <v>98</v>
      </c>
      <c r="B77" s="41"/>
      <c r="C77" s="41" t="s">
        <v>72</v>
      </c>
      <c r="D77" s="41" t="s">
        <v>72</v>
      </c>
      <c r="E77" s="41" t="s">
        <v>78</v>
      </c>
      <c r="F77" s="41" t="s">
        <v>78</v>
      </c>
      <c r="G77" s="41"/>
      <c r="H77" s="41" t="s">
        <v>20</v>
      </c>
      <c r="I77" s="41" t="s">
        <v>40</v>
      </c>
      <c r="J77" s="130" t="s">
        <v>106</v>
      </c>
      <c r="K77" s="131">
        <v>2</v>
      </c>
      <c r="L77" s="131"/>
      <c r="M77" s="131" t="s">
        <v>117</v>
      </c>
    </row>
    <row r="78" spans="1:15" hidden="1" x14ac:dyDescent="0.2">
      <c r="A78" s="40" t="s">
        <v>99</v>
      </c>
      <c r="B78" s="42"/>
      <c r="C78" s="41" t="s">
        <v>73</v>
      </c>
      <c r="D78" s="41" t="s">
        <v>73</v>
      </c>
      <c r="E78" s="41" t="s">
        <v>79</v>
      </c>
      <c r="F78" s="41" t="s">
        <v>79</v>
      </c>
      <c r="G78" s="41"/>
      <c r="H78" s="41" t="s">
        <v>21</v>
      </c>
      <c r="I78" s="41" t="s">
        <v>41</v>
      </c>
      <c r="J78" s="130" t="s">
        <v>107</v>
      </c>
      <c r="K78" s="131">
        <v>3</v>
      </c>
      <c r="L78" s="131"/>
      <c r="M78" s="131" t="s">
        <v>119</v>
      </c>
    </row>
    <row r="79" spans="1:15" hidden="1" x14ac:dyDescent="0.2">
      <c r="A79" s="40" t="s">
        <v>101</v>
      </c>
      <c r="B79" s="41"/>
      <c r="C79" s="47"/>
      <c r="D79" s="41" t="s">
        <v>77</v>
      </c>
      <c r="E79" s="41" t="s">
        <v>80</v>
      </c>
      <c r="F79" s="41" t="s">
        <v>80</v>
      </c>
      <c r="G79" s="41"/>
      <c r="H79" s="155" t="s">
        <v>136</v>
      </c>
      <c r="I79" s="41" t="s">
        <v>21</v>
      </c>
      <c r="J79" s="130" t="s">
        <v>108</v>
      </c>
      <c r="K79" s="131">
        <v>4</v>
      </c>
      <c r="L79" s="131"/>
      <c r="M79" s="131" t="s">
        <v>120</v>
      </c>
      <c r="O79" s="13">
        <v>1</v>
      </c>
    </row>
    <row r="80" spans="1:15" hidden="1" x14ac:dyDescent="0.2">
      <c r="A80" s="40" t="s">
        <v>100</v>
      </c>
      <c r="B80" s="41"/>
      <c r="C80" s="47" t="s">
        <v>138</v>
      </c>
      <c r="D80" s="41" t="s">
        <v>78</v>
      </c>
      <c r="E80" s="41" t="s">
        <v>81</v>
      </c>
      <c r="F80" s="41" t="s">
        <v>81</v>
      </c>
      <c r="G80" s="41"/>
      <c r="H80" s="41"/>
      <c r="I80" s="41"/>
      <c r="J80" s="130" t="s">
        <v>109</v>
      </c>
      <c r="K80" s="131">
        <v>5</v>
      </c>
      <c r="L80" s="131"/>
      <c r="M80" s="131" t="s">
        <v>127</v>
      </c>
      <c r="O80" s="13" t="e">
        <f>IF(O79=1,C77:C78,C81:C83)</f>
        <v>#VALUE!</v>
      </c>
    </row>
    <row r="81" spans="1:13" hidden="1" x14ac:dyDescent="0.2">
      <c r="A81" s="40" t="s">
        <v>102</v>
      </c>
      <c r="B81" s="41"/>
      <c r="C81" s="41" t="s">
        <v>72</v>
      </c>
      <c r="D81" s="41" t="s">
        <v>79</v>
      </c>
      <c r="E81" s="41" t="s">
        <v>82</v>
      </c>
      <c r="F81" s="41" t="s">
        <v>82</v>
      </c>
      <c r="G81" s="41"/>
      <c r="H81" s="41"/>
      <c r="I81" s="41"/>
      <c r="J81" s="130" t="s">
        <v>110</v>
      </c>
      <c r="K81" s="131">
        <v>6</v>
      </c>
      <c r="L81" s="131"/>
      <c r="M81" s="131"/>
    </row>
    <row r="82" spans="1:13" hidden="1" x14ac:dyDescent="0.2">
      <c r="A82" s="40" t="s">
        <v>103</v>
      </c>
      <c r="B82" s="41"/>
      <c r="C82" s="41" t="s">
        <v>73</v>
      </c>
      <c r="D82" s="41" t="s">
        <v>80</v>
      </c>
      <c r="E82" s="41" t="s">
        <v>14</v>
      </c>
      <c r="F82" s="41" t="s">
        <v>18</v>
      </c>
      <c r="G82" s="41"/>
      <c r="H82" s="41" t="s">
        <v>125</v>
      </c>
      <c r="I82" s="41"/>
      <c r="J82" s="130" t="s">
        <v>111</v>
      </c>
      <c r="K82" s="131">
        <v>7</v>
      </c>
      <c r="L82" s="131"/>
      <c r="M82" s="131"/>
    </row>
    <row r="83" spans="1:13" hidden="1" x14ac:dyDescent="0.2">
      <c r="A83" s="40" t="s">
        <v>104</v>
      </c>
      <c r="B83" s="41"/>
      <c r="C83" s="41" t="s">
        <v>133</v>
      </c>
      <c r="D83" s="41"/>
      <c r="E83" s="41"/>
      <c r="F83" s="41" t="s">
        <v>14</v>
      </c>
      <c r="G83" s="41"/>
      <c r="H83" s="41" t="s">
        <v>126</v>
      </c>
      <c r="I83" s="41"/>
      <c r="J83" s="130" t="s">
        <v>112</v>
      </c>
      <c r="K83" s="131">
        <v>8</v>
      </c>
      <c r="L83" s="131"/>
      <c r="M83" s="131"/>
    </row>
    <row r="84" spans="1:13" hidden="1" x14ac:dyDescent="0.2">
      <c r="A84" s="155"/>
      <c r="B84" s="43"/>
      <c r="C84" s="41"/>
      <c r="D84" s="43"/>
      <c r="E84" s="43"/>
      <c r="F84" s="43"/>
      <c r="G84" s="43"/>
      <c r="H84" s="43"/>
      <c r="I84" s="43"/>
      <c r="J84" s="130" t="s">
        <v>113</v>
      </c>
      <c r="K84" s="131">
        <v>9</v>
      </c>
      <c r="L84" s="131"/>
      <c r="M84" s="131"/>
    </row>
    <row r="85" spans="1:13" hidden="1" x14ac:dyDescent="0.2">
      <c r="A85" s="47" t="s">
        <v>44</v>
      </c>
      <c r="B85" s="43"/>
      <c r="C85" s="39" t="s">
        <v>23</v>
      </c>
      <c r="D85" s="43"/>
      <c r="E85" s="43"/>
      <c r="F85" s="43"/>
      <c r="G85" s="43"/>
      <c r="H85" s="43"/>
      <c r="I85" s="43"/>
      <c r="J85" s="130" t="s">
        <v>114</v>
      </c>
      <c r="K85" s="131">
        <v>10</v>
      </c>
      <c r="L85" s="131"/>
      <c r="M85" s="131"/>
    </row>
    <row r="86" spans="1:13" hidden="1" x14ac:dyDescent="0.2">
      <c r="A86" s="44">
        <v>24</v>
      </c>
      <c r="B86" s="43"/>
      <c r="C86" s="44" t="s">
        <v>24</v>
      </c>
      <c r="D86" s="43"/>
      <c r="E86" s="43"/>
      <c r="F86" s="43"/>
      <c r="G86" s="43"/>
      <c r="H86" s="43"/>
      <c r="I86" s="43"/>
      <c r="J86" s="130" t="s">
        <v>115</v>
      </c>
      <c r="K86" s="131">
        <v>11</v>
      </c>
      <c r="L86" s="131"/>
      <c r="M86" s="131"/>
    </row>
    <row r="87" spans="1:13" hidden="1" x14ac:dyDescent="0.2">
      <c r="A87" s="44"/>
      <c r="B87" s="43"/>
      <c r="C87" s="44" t="s">
        <v>25</v>
      </c>
      <c r="D87" s="43"/>
      <c r="E87" s="43"/>
      <c r="F87" s="43"/>
      <c r="G87" s="43"/>
      <c r="H87" s="43"/>
      <c r="I87" s="43"/>
      <c r="J87" s="130" t="s">
        <v>116</v>
      </c>
      <c r="K87" s="131">
        <v>12</v>
      </c>
      <c r="L87" s="131"/>
      <c r="M87" s="131"/>
    </row>
    <row r="88" spans="1:13" hidden="1" x14ac:dyDescent="0.2">
      <c r="A88" s="44"/>
      <c r="B88" s="43"/>
      <c r="C88" s="44" t="s">
        <v>27</v>
      </c>
      <c r="D88" s="43"/>
      <c r="E88" s="43"/>
      <c r="F88" s="43"/>
      <c r="G88" s="43"/>
      <c r="H88" s="43"/>
      <c r="I88" s="43"/>
      <c r="J88" s="131"/>
      <c r="K88" s="131">
        <v>13</v>
      </c>
      <c r="L88" s="132"/>
      <c r="M88" s="131"/>
    </row>
    <row r="89" spans="1:13" hidden="1" x14ac:dyDescent="0.2">
      <c r="A89" s="44"/>
      <c r="B89" s="43"/>
      <c r="C89" s="44" t="s">
        <v>26</v>
      </c>
      <c r="D89" s="43"/>
      <c r="E89" s="43"/>
      <c r="F89" s="43"/>
      <c r="G89" s="43"/>
      <c r="H89" s="43"/>
      <c r="I89" s="43"/>
      <c r="J89" s="131"/>
      <c r="K89" s="131">
        <v>14</v>
      </c>
      <c r="L89" s="132"/>
      <c r="M89" s="131"/>
    </row>
    <row r="90" spans="1:13" hidden="1" x14ac:dyDescent="0.2">
      <c r="A90" s="157"/>
      <c r="B90" s="158"/>
      <c r="C90" s="158">
        <v>0</v>
      </c>
      <c r="D90" s="48"/>
      <c r="E90" s="62" t="s">
        <v>59</v>
      </c>
      <c r="F90" s="62" t="s">
        <v>59</v>
      </c>
      <c r="G90" s="62"/>
      <c r="H90" s="62" t="s">
        <v>58</v>
      </c>
      <c r="I90" s="62" t="s">
        <v>14</v>
      </c>
      <c r="K90" s="13">
        <v>15</v>
      </c>
      <c r="L90" s="66"/>
    </row>
    <row r="91" spans="1:13" hidden="1" x14ac:dyDescent="0.2">
      <c r="A91" s="49" t="s">
        <v>98</v>
      </c>
      <c r="B91" s="48"/>
      <c r="C91" s="48">
        <v>15</v>
      </c>
      <c r="D91" s="48" t="s">
        <v>89</v>
      </c>
      <c r="E91" s="62" t="s">
        <v>67</v>
      </c>
      <c r="F91" s="62" t="s">
        <v>60</v>
      </c>
      <c r="G91" s="62"/>
      <c r="H91" s="62" t="s">
        <v>60</v>
      </c>
      <c r="I91" s="62" t="s">
        <v>60</v>
      </c>
      <c r="J91" s="71" t="s">
        <v>128</v>
      </c>
      <c r="K91" s="13">
        <v>16</v>
      </c>
      <c r="L91" s="71"/>
    </row>
    <row r="92" spans="1:13" hidden="1" x14ac:dyDescent="0.2">
      <c r="A92" s="49" t="s">
        <v>99</v>
      </c>
      <c r="B92" s="48"/>
      <c r="C92" s="48">
        <v>25</v>
      </c>
      <c r="D92" s="62" t="s">
        <v>85</v>
      </c>
      <c r="E92" s="62" t="s">
        <v>66</v>
      </c>
      <c r="F92" s="62" t="s">
        <v>67</v>
      </c>
      <c r="G92" s="62" t="s">
        <v>66</v>
      </c>
      <c r="H92" s="62" t="s">
        <v>66</v>
      </c>
      <c r="I92" s="62" t="s">
        <v>66</v>
      </c>
      <c r="J92" s="71" t="s">
        <v>94</v>
      </c>
      <c r="K92" s="13">
        <v>17</v>
      </c>
      <c r="L92" s="71"/>
    </row>
    <row r="93" spans="1:13" hidden="1" x14ac:dyDescent="0.2">
      <c r="A93" s="49" t="s">
        <v>101</v>
      </c>
      <c r="B93" s="48"/>
      <c r="C93" s="48">
        <v>15</v>
      </c>
      <c r="D93" s="48" t="s">
        <v>90</v>
      </c>
      <c r="E93" s="62" t="s">
        <v>67</v>
      </c>
      <c r="F93" s="62" t="s">
        <v>60</v>
      </c>
      <c r="G93" s="62"/>
      <c r="H93" s="62" t="s">
        <v>60</v>
      </c>
      <c r="I93" s="62" t="s">
        <v>60</v>
      </c>
      <c r="J93" s="71" t="s">
        <v>95</v>
      </c>
      <c r="K93" s="13">
        <v>18</v>
      </c>
      <c r="L93" s="71"/>
    </row>
    <row r="94" spans="1:13" hidden="1" x14ac:dyDescent="0.2">
      <c r="A94" s="49" t="s">
        <v>100</v>
      </c>
      <c r="B94" s="48"/>
      <c r="C94" s="48">
        <v>25</v>
      </c>
      <c r="D94" s="48" t="s">
        <v>45</v>
      </c>
      <c r="E94" s="62" t="s">
        <v>66</v>
      </c>
      <c r="F94" s="62" t="s">
        <v>67</v>
      </c>
      <c r="G94" s="62" t="s">
        <v>66</v>
      </c>
      <c r="H94" s="62" t="s">
        <v>66</v>
      </c>
      <c r="I94" s="62" t="s">
        <v>66</v>
      </c>
      <c r="J94" s="71" t="s">
        <v>94</v>
      </c>
      <c r="K94" s="13">
        <v>19</v>
      </c>
      <c r="L94" s="71"/>
    </row>
    <row r="95" spans="1:13" hidden="1" x14ac:dyDescent="0.2">
      <c r="A95" s="49" t="s">
        <v>102</v>
      </c>
      <c r="B95" s="48"/>
      <c r="C95" s="48">
        <v>60</v>
      </c>
      <c r="D95" s="48" t="s">
        <v>91</v>
      </c>
      <c r="E95" s="62" t="s">
        <v>67</v>
      </c>
      <c r="F95" s="62" t="s">
        <v>67</v>
      </c>
      <c r="G95" s="62" t="s">
        <v>67</v>
      </c>
      <c r="H95" s="62" t="s">
        <v>67</v>
      </c>
      <c r="I95" s="62" t="s">
        <v>67</v>
      </c>
      <c r="J95" s="71" t="s">
        <v>96</v>
      </c>
      <c r="K95" s="13">
        <v>20</v>
      </c>
      <c r="L95" s="71"/>
    </row>
    <row r="96" spans="1:13" hidden="1" x14ac:dyDescent="0.2">
      <c r="A96" s="49" t="s">
        <v>103</v>
      </c>
      <c r="B96" s="48"/>
      <c r="C96" s="48">
        <v>80</v>
      </c>
      <c r="D96" s="48" t="s">
        <v>92</v>
      </c>
      <c r="E96" s="62" t="s">
        <v>67</v>
      </c>
      <c r="F96" s="62" t="s">
        <v>67</v>
      </c>
      <c r="G96" s="62" t="s">
        <v>67</v>
      </c>
      <c r="H96" s="62" t="s">
        <v>67</v>
      </c>
      <c r="I96" s="62" t="s">
        <v>67</v>
      </c>
      <c r="J96" s="71" t="s">
        <v>96</v>
      </c>
      <c r="K96" s="13">
        <v>21</v>
      </c>
      <c r="L96" s="71"/>
    </row>
    <row r="97" spans="1:13" hidden="1" x14ac:dyDescent="0.2">
      <c r="A97" s="49" t="s">
        <v>104</v>
      </c>
      <c r="B97" s="48"/>
      <c r="C97" s="48">
        <v>100</v>
      </c>
      <c r="D97" s="48" t="s">
        <v>46</v>
      </c>
      <c r="E97" s="62" t="s">
        <v>67</v>
      </c>
      <c r="F97" s="62" t="s">
        <v>67</v>
      </c>
      <c r="G97" s="62" t="s">
        <v>67</v>
      </c>
      <c r="H97" s="62" t="s">
        <v>67</v>
      </c>
      <c r="I97" s="62" t="s">
        <v>67</v>
      </c>
      <c r="J97" s="71" t="s">
        <v>96</v>
      </c>
      <c r="K97" s="13">
        <v>22</v>
      </c>
      <c r="L97" s="71"/>
    </row>
    <row r="98" spans="1:13" hidden="1" x14ac:dyDescent="0.2">
      <c r="A98" s="13">
        <v>0</v>
      </c>
      <c r="L98" s="13">
        <v>23</v>
      </c>
      <c r="M98" s="66"/>
    </row>
    <row r="99" spans="1:13" hidden="1" x14ac:dyDescent="0.2">
      <c r="A99" s="8">
        <v>1</v>
      </c>
      <c r="L99" s="13">
        <v>24</v>
      </c>
      <c r="M99" s="66"/>
    </row>
    <row r="100" spans="1:13" hidden="1" x14ac:dyDescent="0.2">
      <c r="A100" s="13">
        <v>2</v>
      </c>
      <c r="B100" s="48" t="s">
        <v>89</v>
      </c>
      <c r="C100" s="13">
        <v>1</v>
      </c>
      <c r="D100" s="83" t="s">
        <v>88</v>
      </c>
      <c r="L100" s="13">
        <v>25</v>
      </c>
      <c r="M100" s="66"/>
    </row>
    <row r="101" spans="1:13" hidden="1" x14ac:dyDescent="0.2">
      <c r="A101" s="13">
        <v>3</v>
      </c>
      <c r="B101" s="62" t="s">
        <v>85</v>
      </c>
      <c r="C101" s="13">
        <v>3</v>
      </c>
      <c r="D101" s="83" t="s">
        <v>87</v>
      </c>
      <c r="L101" s="13">
        <v>26</v>
      </c>
      <c r="M101" s="66"/>
    </row>
    <row r="102" spans="1:13" hidden="1" x14ac:dyDescent="0.2">
      <c r="A102" s="13">
        <v>4</v>
      </c>
      <c r="B102" s="48" t="s">
        <v>90</v>
      </c>
      <c r="C102" s="13">
        <v>1</v>
      </c>
      <c r="D102" s="83" t="s">
        <v>88</v>
      </c>
      <c r="L102" s="13">
        <v>27</v>
      </c>
      <c r="M102" s="66"/>
    </row>
    <row r="103" spans="1:13" hidden="1" x14ac:dyDescent="0.2">
      <c r="A103" s="13">
        <v>5</v>
      </c>
      <c r="B103" s="48" t="s">
        <v>45</v>
      </c>
      <c r="C103" s="13">
        <v>3</v>
      </c>
      <c r="D103" s="83" t="s">
        <v>87</v>
      </c>
      <c r="L103" s="13">
        <v>28</v>
      </c>
      <c r="M103" s="66"/>
    </row>
    <row r="104" spans="1:13" hidden="1" x14ac:dyDescent="0.2">
      <c r="A104" s="8">
        <v>6</v>
      </c>
      <c r="B104" s="48" t="s">
        <v>91</v>
      </c>
      <c r="C104" s="13">
        <v>3</v>
      </c>
      <c r="D104" s="83" t="s">
        <v>87</v>
      </c>
      <c r="L104" s="13">
        <v>29</v>
      </c>
      <c r="M104" s="66"/>
    </row>
    <row r="105" spans="1:13" hidden="1" x14ac:dyDescent="0.2">
      <c r="A105" s="13">
        <v>7</v>
      </c>
      <c r="B105" s="48" t="s">
        <v>92</v>
      </c>
      <c r="C105" s="13">
        <v>3</v>
      </c>
      <c r="D105" s="83" t="s">
        <v>87</v>
      </c>
      <c r="L105" s="13">
        <v>30</v>
      </c>
      <c r="M105" s="66"/>
    </row>
    <row r="106" spans="1:13" hidden="1" x14ac:dyDescent="0.2">
      <c r="A106" s="13">
        <v>8</v>
      </c>
      <c r="B106" s="48" t="s">
        <v>46</v>
      </c>
      <c r="C106" s="13">
        <v>3</v>
      </c>
      <c r="D106" s="83" t="s">
        <v>87</v>
      </c>
      <c r="L106" s="13">
        <v>31</v>
      </c>
      <c r="M106" s="66"/>
    </row>
    <row r="107" spans="1:13" hidden="1" x14ac:dyDescent="0.2">
      <c r="A107" s="13">
        <v>9</v>
      </c>
    </row>
    <row r="108" spans="1:13" hidden="1" x14ac:dyDescent="0.2">
      <c r="A108" s="13">
        <v>10</v>
      </c>
    </row>
    <row r="109" spans="1:13" hidden="1" x14ac:dyDescent="0.2">
      <c r="A109" s="8">
        <v>11</v>
      </c>
      <c r="B109" s="129" t="s">
        <v>130</v>
      </c>
    </row>
    <row r="110" spans="1:13" hidden="1" x14ac:dyDescent="0.2">
      <c r="A110" s="13">
        <v>12</v>
      </c>
      <c r="B110" s="119" t="s">
        <v>135</v>
      </c>
    </row>
    <row r="111" spans="1:13" hidden="1" x14ac:dyDescent="0.2">
      <c r="A111" s="13">
        <v>13</v>
      </c>
    </row>
    <row r="112" spans="1:13" hidden="1" x14ac:dyDescent="0.2">
      <c r="A112" s="13">
        <v>14</v>
      </c>
    </row>
    <row r="113" spans="1:4" hidden="1" x14ac:dyDescent="0.2">
      <c r="A113" s="13">
        <v>15</v>
      </c>
    </row>
    <row r="114" spans="1:4" hidden="1" x14ac:dyDescent="0.2">
      <c r="A114" s="8">
        <v>16</v>
      </c>
    </row>
    <row r="115" spans="1:4" hidden="1" x14ac:dyDescent="0.2">
      <c r="A115" s="13">
        <v>17</v>
      </c>
      <c r="D115" s="83" t="s">
        <v>124</v>
      </c>
    </row>
    <row r="116" spans="1:4" hidden="1" x14ac:dyDescent="0.2">
      <c r="A116" s="13">
        <v>18</v>
      </c>
      <c r="D116" s="83" t="s">
        <v>1</v>
      </c>
    </row>
    <row r="117" spans="1:4" hidden="1" x14ac:dyDescent="0.2">
      <c r="A117" s="13">
        <v>19</v>
      </c>
      <c r="D117" s="83" t="s">
        <v>56</v>
      </c>
    </row>
    <row r="118" spans="1:4" hidden="1" x14ac:dyDescent="0.2">
      <c r="A118" s="13">
        <v>20</v>
      </c>
    </row>
    <row r="119" spans="1:4" hidden="1" x14ac:dyDescent="0.2">
      <c r="A119" s="8">
        <v>21</v>
      </c>
    </row>
    <row r="120" spans="1:4" hidden="1" x14ac:dyDescent="0.2">
      <c r="A120" s="13">
        <v>22</v>
      </c>
    </row>
    <row r="121" spans="1:4" hidden="1" x14ac:dyDescent="0.2">
      <c r="A121" s="13">
        <v>23</v>
      </c>
    </row>
    <row r="122" spans="1:4" hidden="1" x14ac:dyDescent="0.2">
      <c r="A122" s="13">
        <v>24</v>
      </c>
    </row>
    <row r="123" spans="1:4" hidden="1" x14ac:dyDescent="0.2">
      <c r="A123" s="13">
        <v>25</v>
      </c>
    </row>
    <row r="124" spans="1:4" hidden="1" x14ac:dyDescent="0.2">
      <c r="A124" s="8">
        <v>26</v>
      </c>
    </row>
    <row r="125" spans="1:4" hidden="1" x14ac:dyDescent="0.2">
      <c r="A125" s="13">
        <v>27</v>
      </c>
    </row>
    <row r="126" spans="1:4" hidden="1" x14ac:dyDescent="0.2">
      <c r="A126" s="13">
        <v>28</v>
      </c>
    </row>
    <row r="127" spans="1:4" hidden="1" x14ac:dyDescent="0.2">
      <c r="A127" s="13">
        <v>29</v>
      </c>
    </row>
    <row r="128" spans="1:4" hidden="1" x14ac:dyDescent="0.2">
      <c r="A128" s="13">
        <v>30</v>
      </c>
    </row>
    <row r="129" spans="1:1" hidden="1" x14ac:dyDescent="0.2">
      <c r="A129" s="8">
        <v>31</v>
      </c>
    </row>
    <row r="130" spans="1:1" hidden="1" x14ac:dyDescent="0.2"/>
  </sheetData>
  <sheetProtection algorithmName="SHA-512" hashValue="xN/kxUPInh5SWImZhG+kvSfc3MmKHplP5Ma7N5tV6z9xJA/Gj4eZqkIFB+jbdB73JqSTWBDT44PT7srUXA1VHw==" saltValue="iMjGP9zs6ngkkWwhDHnSsg==" spinCount="100000" sheet="1" selectLockedCells="1"/>
  <mergeCells count="51">
    <mergeCell ref="A20:D20"/>
    <mergeCell ref="G20:H20"/>
    <mergeCell ref="I20:J20"/>
    <mergeCell ref="A1:C2"/>
    <mergeCell ref="D1:H2"/>
    <mergeCell ref="A8:J8"/>
    <mergeCell ref="A14:D14"/>
    <mergeCell ref="E14:I14"/>
    <mergeCell ref="A15:D15"/>
    <mergeCell ref="E15:F15"/>
    <mergeCell ref="G15:I15"/>
    <mergeCell ref="A16:D16"/>
    <mergeCell ref="E16:F16"/>
    <mergeCell ref="G16:I16"/>
    <mergeCell ref="G19:H19"/>
    <mergeCell ref="I19:J19"/>
    <mergeCell ref="F30:H30"/>
    <mergeCell ref="E21:H21"/>
    <mergeCell ref="A22:B22"/>
    <mergeCell ref="E22:H22"/>
    <mergeCell ref="A24:J24"/>
    <mergeCell ref="C26:D26"/>
    <mergeCell ref="F26:H26"/>
    <mergeCell ref="I26:J26"/>
    <mergeCell ref="G28:H28"/>
    <mergeCell ref="I28:J28"/>
    <mergeCell ref="A29:C29"/>
    <mergeCell ref="G29:H29"/>
    <mergeCell ref="I29:J29"/>
    <mergeCell ref="A41:J41"/>
    <mergeCell ref="A31:C31"/>
    <mergeCell ref="F31:H31"/>
    <mergeCell ref="A33:J33"/>
    <mergeCell ref="G36:H36"/>
    <mergeCell ref="A37:C37"/>
    <mergeCell ref="G37:H37"/>
    <mergeCell ref="A38:C38"/>
    <mergeCell ref="G38:H38"/>
    <mergeCell ref="A39:C39"/>
    <mergeCell ref="G39:H39"/>
    <mergeCell ref="A40:J40"/>
    <mergeCell ref="D42:J42"/>
    <mergeCell ref="A44:C44"/>
    <mergeCell ref="A45:C45"/>
    <mergeCell ref="A46:C46"/>
    <mergeCell ref="A47:C47"/>
    <mergeCell ref="A48:C48"/>
    <mergeCell ref="A49:C49"/>
    <mergeCell ref="A50:C50"/>
    <mergeCell ref="A51:C51"/>
    <mergeCell ref="A42:C42"/>
  </mergeCells>
  <conditionalFormatting sqref="A31:C31">
    <cfRule type="cellIs" dxfId="188" priority="62" operator="equal">
      <formula>"Not applicable"</formula>
    </cfRule>
  </conditionalFormatting>
  <conditionalFormatting sqref="A29:C29">
    <cfRule type="cellIs" dxfId="187" priority="61" stopIfTrue="1" operator="equal">
      <formula>"ITF appointed Supervisor"</formula>
    </cfRule>
  </conditionalFormatting>
  <conditionalFormatting sqref="F37:G37">
    <cfRule type="expression" dxfId="186" priority="60" stopIfTrue="1">
      <formula>AND($F$37="No",$I$20="W570")</formula>
    </cfRule>
  </conditionalFormatting>
  <conditionalFormatting sqref="F38:G38">
    <cfRule type="expression" dxfId="185" priority="59" stopIfTrue="1">
      <formula>AND($F$38="No",$I$20="W570")</formula>
    </cfRule>
  </conditionalFormatting>
  <conditionalFormatting sqref="F29">
    <cfRule type="expression" dxfId="184" priority="58" stopIfTrue="1">
      <formula>AND($F$29="No",OR($I$20 ="W57",$I$20="W100"))</formula>
    </cfRule>
    <cfRule type="expression" dxfId="183" priority="2">
      <formula>$E$29=$C$83</formula>
    </cfRule>
  </conditionalFormatting>
  <conditionalFormatting sqref="E29">
    <cfRule type="cellIs" dxfId="182" priority="17" operator="equal">
      <formula>"White Ref"</formula>
    </cfRule>
    <cfRule type="expression" dxfId="181" priority="57" stopIfTrue="1">
      <formula>AND($A$20="Women's Circuit $100,000",$E$29="Silver/Ref")</formula>
    </cfRule>
    <cfRule type="expression" dxfId="180" priority="1">
      <formula>$E$29=$C$83</formula>
    </cfRule>
  </conditionalFormatting>
  <conditionalFormatting sqref="I29">
    <cfRule type="expression" dxfId="179" priority="56" stopIfTrue="1">
      <formula>$F$29="No"</formula>
    </cfRule>
  </conditionalFormatting>
  <conditionalFormatting sqref="A14:D14">
    <cfRule type="expression" dxfId="178" priority="55" stopIfTrue="1">
      <formula>$A$14&lt;&gt;"Please complete in Applicant tab"</formula>
    </cfRule>
  </conditionalFormatting>
  <conditionalFormatting sqref="A16:D16">
    <cfRule type="expression" dxfId="177" priority="54" stopIfTrue="1">
      <formula>$A$16&lt;&gt;"Please complete in Applicant tab"</formula>
    </cfRule>
  </conditionalFormatting>
  <conditionalFormatting sqref="E14:I14">
    <cfRule type="expression" dxfId="176" priority="53" stopIfTrue="1">
      <formula>$E$14&lt;&gt;"Please complete in Applicant tab"</formula>
    </cfRule>
  </conditionalFormatting>
  <conditionalFormatting sqref="E16">
    <cfRule type="expression" dxfId="175" priority="52" stopIfTrue="1">
      <formula>$E$16&lt;&gt;"Please complete in Applicant tab"</formula>
    </cfRule>
  </conditionalFormatting>
  <conditionalFormatting sqref="A46:F46 H46">
    <cfRule type="expression" dxfId="174" priority="51" stopIfTrue="1">
      <formula>$I$46&lt;&gt;""</formula>
    </cfRule>
  </conditionalFormatting>
  <conditionalFormatting sqref="A47:F47 H47">
    <cfRule type="expression" dxfId="173" priority="50" stopIfTrue="1">
      <formula>$I$47&lt;&gt;""</formula>
    </cfRule>
  </conditionalFormatting>
  <conditionalFormatting sqref="A49:F49 H49">
    <cfRule type="expression" dxfId="172" priority="49" stopIfTrue="1">
      <formula>$I$49&lt;&gt;""</formula>
    </cfRule>
  </conditionalFormatting>
  <conditionalFormatting sqref="A51:F51 H51">
    <cfRule type="expression" dxfId="171" priority="48">
      <formula>$I$51&lt;&gt;""</formula>
    </cfRule>
  </conditionalFormatting>
  <conditionalFormatting sqref="E31">
    <cfRule type="expression" dxfId="170" priority="47">
      <formula>$E$31="Yes"</formula>
    </cfRule>
    <cfRule type="expression" dxfId="169" priority="3">
      <formula>$F$29="Yes"</formula>
    </cfRule>
  </conditionalFormatting>
  <conditionalFormatting sqref="A48:F48 H48">
    <cfRule type="expression" dxfId="168" priority="46">
      <formula>$I$48&lt;&gt;""</formula>
    </cfRule>
  </conditionalFormatting>
  <conditionalFormatting sqref="A50:F50 H50">
    <cfRule type="expression" dxfId="167" priority="45" stopIfTrue="1">
      <formula>$I$50&lt;&gt;""</formula>
    </cfRule>
  </conditionalFormatting>
  <conditionalFormatting sqref="E37">
    <cfRule type="expression" dxfId="166" priority="44">
      <formula>$M$37&lt;&gt;""</formula>
    </cfRule>
  </conditionalFormatting>
  <conditionalFormatting sqref="E38">
    <cfRule type="expression" dxfId="165" priority="43">
      <formula>$M$38&lt;&gt;""</formula>
    </cfRule>
  </conditionalFormatting>
  <conditionalFormatting sqref="E29">
    <cfRule type="expression" dxfId="164" priority="42" stopIfTrue="1">
      <formula>$B$19=100</formula>
    </cfRule>
  </conditionalFormatting>
  <conditionalFormatting sqref="F29">
    <cfRule type="expression" dxfId="163" priority="41" stopIfTrue="1">
      <formula>$B$19&gt;49</formula>
    </cfRule>
  </conditionalFormatting>
  <conditionalFormatting sqref="G16">
    <cfRule type="expression" dxfId="162" priority="63" stopIfTrue="1">
      <formula>$G$16&lt;&gt;"Please complete in Applicant tab"</formula>
    </cfRule>
  </conditionalFormatting>
  <conditionalFormatting sqref="F26:H26">
    <cfRule type="expression" dxfId="161" priority="40">
      <formula>$M$26=2</formula>
    </cfRule>
  </conditionalFormatting>
  <conditionalFormatting sqref="C26:D26">
    <cfRule type="expression" dxfId="160" priority="39">
      <formula>$M$26=1</formula>
    </cfRule>
  </conditionalFormatting>
  <conditionalFormatting sqref="G29">
    <cfRule type="expression" dxfId="159" priority="37">
      <formula>$F$29="YES"</formula>
    </cfRule>
    <cfRule type="expression" dxfId="158" priority="38" stopIfTrue="1">
      <formula>$F$29="No"</formula>
    </cfRule>
  </conditionalFormatting>
  <conditionalFormatting sqref="G44">
    <cfRule type="cellIs" dxfId="157" priority="35" operator="equal">
      <formula>$H$83</formula>
    </cfRule>
    <cfRule type="expression" dxfId="156" priority="36">
      <formula>$I$44&lt;&gt;""</formula>
    </cfRule>
  </conditionalFormatting>
  <conditionalFormatting sqref="G46">
    <cfRule type="cellIs" dxfId="155" priority="33" operator="equal">
      <formula>$H$83</formula>
    </cfRule>
    <cfRule type="expression" dxfId="154" priority="34">
      <formula>$I$46&lt;&gt;""</formula>
    </cfRule>
  </conditionalFormatting>
  <conditionalFormatting sqref="G47">
    <cfRule type="cellIs" dxfId="153" priority="31" operator="equal">
      <formula>$H$83</formula>
    </cfRule>
    <cfRule type="expression" dxfId="152" priority="32">
      <formula>$I$47&lt;&gt;""</formula>
    </cfRule>
  </conditionalFormatting>
  <conditionalFormatting sqref="G49">
    <cfRule type="cellIs" dxfId="151" priority="29" operator="equal">
      <formula>$H$83</formula>
    </cfRule>
    <cfRule type="expression" dxfId="150" priority="30">
      <formula>$I$49&lt;&gt;""</formula>
    </cfRule>
  </conditionalFormatting>
  <conditionalFormatting sqref="G50">
    <cfRule type="cellIs" dxfId="149" priority="27" operator="equal">
      <formula>$H$83</formula>
    </cfRule>
    <cfRule type="expression" dxfId="148" priority="28">
      <formula>$M$49=1</formula>
    </cfRule>
  </conditionalFormatting>
  <conditionalFormatting sqref="G51">
    <cfRule type="cellIs" dxfId="147" priority="25" operator="equal">
      <formula>$H$83</formula>
    </cfRule>
    <cfRule type="expression" dxfId="146" priority="26">
      <formula>$M$51=1</formula>
    </cfRule>
  </conditionalFormatting>
  <conditionalFormatting sqref="G45">
    <cfRule type="cellIs" dxfId="145" priority="23" operator="equal">
      <formula>$H$83</formula>
    </cfRule>
    <cfRule type="expression" dxfId="144" priority="24">
      <formula>$I$45&lt;&gt;""</formula>
    </cfRule>
  </conditionalFormatting>
  <conditionalFormatting sqref="G48">
    <cfRule type="cellIs" dxfId="143" priority="21" operator="equal">
      <formula>$H$83</formula>
    </cfRule>
    <cfRule type="expression" dxfId="142" priority="22">
      <formula>$I$48&lt;&gt;""</formula>
    </cfRule>
  </conditionalFormatting>
  <conditionalFormatting sqref="A31:D31">
    <cfRule type="expression" dxfId="141" priority="19">
      <formula>$F$29="YES"</formula>
    </cfRule>
    <cfRule type="expression" dxfId="140" priority="20">
      <formula>$F$29="No"</formula>
    </cfRule>
  </conditionalFormatting>
  <conditionalFormatting sqref="A39:H39">
    <cfRule type="expression" dxfId="139" priority="18">
      <formula>$I$39="White"</formula>
    </cfRule>
  </conditionalFormatting>
  <conditionalFormatting sqref="I20:J20">
    <cfRule type="cellIs" dxfId="138" priority="16" operator="equal">
      <formula>$H$77</formula>
    </cfRule>
  </conditionalFormatting>
  <conditionalFormatting sqref="F30">
    <cfRule type="expression" dxfId="137" priority="15">
      <formula>$F$33="No"</formula>
    </cfRule>
  </conditionalFormatting>
  <conditionalFormatting sqref="F31:H31">
    <cfRule type="expression" dxfId="136" priority="14">
      <formula>$I$20=$H$77</formula>
    </cfRule>
    <cfRule type="expression" dxfId="135" priority="6">
      <formula>$I$20="no"</formula>
    </cfRule>
  </conditionalFormatting>
  <conditionalFormatting sqref="I31">
    <cfRule type="expression" dxfId="134" priority="13">
      <formula>$I$20=$H$77</formula>
    </cfRule>
    <cfRule type="expression" dxfId="133" priority="5">
      <formula>$I$20="no"</formula>
    </cfRule>
  </conditionalFormatting>
  <conditionalFormatting sqref="J31">
    <cfRule type="expression" dxfId="132" priority="12">
      <formula>$I$20=$H$77</formula>
    </cfRule>
    <cfRule type="expression" dxfId="131" priority="4">
      <formula>$I$20="no"</formula>
    </cfRule>
  </conditionalFormatting>
  <conditionalFormatting sqref="A30">
    <cfRule type="expression" dxfId="130" priority="11">
      <formula>$F$29="No"</formula>
    </cfRule>
  </conditionalFormatting>
  <conditionalFormatting sqref="D30">
    <cfRule type="expression" dxfId="129" priority="10">
      <formula>$F$29="No"</formula>
    </cfRule>
  </conditionalFormatting>
  <conditionalFormatting sqref="E30">
    <cfRule type="expression" dxfId="128" priority="9">
      <formula>$F$29="No"</formula>
    </cfRule>
  </conditionalFormatting>
  <conditionalFormatting sqref="F30:J30">
    <cfRule type="expression" dxfId="127" priority="8">
      <formula>$I$20="Yes"</formula>
    </cfRule>
  </conditionalFormatting>
  <conditionalFormatting sqref="I29:J29">
    <cfRule type="expression" dxfId="126" priority="7">
      <formula>$F$29="Yes"</formula>
    </cfRule>
  </conditionalFormatting>
  <dataValidations count="21">
    <dataValidation type="list" allowBlank="1" showInputMessage="1" showErrorMessage="1" sqref="F29" xr:uid="{046928F4-5D31-4272-B2EC-1FD82106EFA5}">
      <formula1>IF(OR(E29=C83,B19&gt;25),H77,H77:H78)</formula1>
    </dataValidation>
    <dataValidation type="list" allowBlank="1" showInputMessage="1" showErrorMessage="1" errorTitle="Select from dropdown list" promptTitle="Select!" prompt="Select from dropdown list" sqref="G37:H39" xr:uid="{A8453943-D4E1-4F33-ABA8-A2EBA34DA6B1}">
      <formula1>$M$76:$M$78</formula1>
    </dataValidation>
    <dataValidation type="list" allowBlank="1" showInputMessage="1" showErrorMessage="1" sqref="G44:G51" xr:uid="{C345B5CF-6438-410B-B316-B503972D2EC2}">
      <formula1>$H$82:$H$83</formula1>
    </dataValidation>
    <dataValidation type="list" allowBlank="1" showInputMessage="1" showErrorMessage="1" errorTitle="Select from dropdown list" promptTitle="Select!" prompt="Select from dropdown list" sqref="I31 D31" xr:uid="{B7117A53-0F8D-4A8D-81D8-B10401C13BF1}">
      <formula1>$D$77:$D$82</formula1>
    </dataValidation>
    <dataValidation type="list" allowBlank="1" showInputMessage="1" showErrorMessage="1" sqref="G29:H29" xr:uid="{EE723487-A405-47AA-8468-75F8438BCF33}">
      <formula1>$M$76:$M$77</formula1>
    </dataValidation>
    <dataValidation type="list" allowBlank="1" showInputMessage="1" showErrorMessage="1" errorTitle="Select from dropdown list" promptTitle="Select!" prompt="Select from dropdown list" sqref="H44:H51" xr:uid="{644DC7CA-74D4-4225-9379-71E454D35EAF}">
      <formula1>$M$76:$M$80</formula1>
    </dataValidation>
    <dataValidation type="list" allowBlank="1" showInputMessage="1" showErrorMessage="1" errorTitle="Select from dropdown list" promptTitle="Select!" prompt="Select from dropdown list" sqref="F44:F51 F37:F39" xr:uid="{357EBF5C-8B22-4DD1-97BE-05B7F2F24F5D}">
      <formula1>$I$77:$I$79</formula1>
    </dataValidation>
    <dataValidation type="list" allowBlank="1" showInputMessage="1" showErrorMessage="1" errorTitle="Select from dropdown list" promptTitle="Select!" prompt="Select from dropdown list" sqref="F52:H52" xr:uid="{4B874C8D-790F-43E4-B3E7-7D877A0F9A0F}">
      <formula1>$I$77:$I$78</formula1>
    </dataValidation>
    <dataValidation type="list" allowBlank="1" showInputMessage="1" showErrorMessage="1" sqref="E38" xr:uid="{2ACE4C8D-D71A-4947-8A00-7C73E6AD0565}">
      <formula1>$E$77:$E$81</formula1>
    </dataValidation>
    <dataValidation type="list" allowBlank="1" showInputMessage="1" showErrorMessage="1" sqref="E37" xr:uid="{51723910-2DCB-4684-9338-BBDE4BF29A84}">
      <formula1>$E$77:$E$80</formula1>
    </dataValidation>
    <dataValidation type="whole" operator="greaterThanOrEqual" allowBlank="1" showInputMessage="1" showErrorMessage="1" sqref="E20" xr:uid="{068DC1E1-A282-4B9E-A437-AB461753EC1E}">
      <formula1>2</formula1>
    </dataValidation>
    <dataValidation type="whole" operator="greaterThanOrEqual" allowBlank="1" showInputMessage="1" showErrorMessage="1" sqref="F20" xr:uid="{CE7EC9E9-EC6A-463E-BFFD-6D359C6E5018}">
      <formula1>3</formula1>
    </dataValidation>
    <dataValidation type="list" allowBlank="1" showInputMessage="1" showErrorMessage="1" sqref="E44:E51" xr:uid="{F15ECCE1-7B59-46D8-A92C-F613FA5D6ADD}">
      <formula1>$F$77:$F$83</formula1>
    </dataValidation>
    <dataValidation type="list" allowBlank="1" showInputMessage="1" showErrorMessage="1" errorTitle="Select from dropdown list" promptTitle="Select!" prompt="Select from dropdown list" sqref="E52" xr:uid="{6D381C27-B4C2-4C62-9777-59D77F199BCF}">
      <formula1>$F$77:$F$79</formula1>
    </dataValidation>
    <dataValidation type="list" allowBlank="1" showInputMessage="1" showErrorMessage="1" sqref="E39" xr:uid="{8E30A4AB-B4C1-47C9-AF50-2724B92A99C6}">
      <formula1>$F$77:$F$81</formula1>
    </dataValidation>
    <dataValidation type="list" operator="greaterThanOrEqual" allowBlank="1" showInputMessage="1" showErrorMessage="1" sqref="G20:H20" xr:uid="{5CEAC277-0F5B-48DC-9ED1-28FE46EA6CAB}">
      <formula1>$A$99:$A$100</formula1>
    </dataValidation>
    <dataValidation type="list" allowBlank="1" showInputMessage="1" showErrorMessage="1" sqref="D22" xr:uid="{CAF6061C-93C2-42AA-A6FC-CB23C578575E}">
      <formula1>$J$76:$J$87</formula1>
    </dataValidation>
    <dataValidation type="list" allowBlank="1" showInputMessage="1" showErrorMessage="1" sqref="C22" xr:uid="{DDE402AE-BA8B-47C5-9759-B6B95777E01E}">
      <formula1>$A$99:$A$129</formula1>
    </dataValidation>
    <dataValidation type="list" allowBlank="1" showInputMessage="1" showErrorMessage="1" sqref="I20:J20" xr:uid="{3AFAAA91-ACB0-41A9-A2B5-7CD56C39BDFC}">
      <formula1>$H$77:$H$78</formula1>
    </dataValidation>
    <dataValidation type="list" allowBlank="1" showInputMessage="1" showErrorMessage="1" sqref="E29" xr:uid="{FB6409A9-8C8F-473C-BA40-3D327D6A488D}">
      <formula1>IF(B19&gt;15,C77:C78,C81:C83)</formula1>
    </dataValidation>
    <dataValidation type="list" allowBlank="1" showInputMessage="1" showErrorMessage="1" errorTitle="Select from dropdown list" promptTitle="Select!" prompt="Select from dropdown list" sqref="A20:D20" xr:uid="{113C34F8-6758-4ADC-9D4B-6E828721351F}">
      <formula1>$A$77:$A$83</formula1>
    </dataValidation>
  </dataValidations>
  <printOptions horizontalCentered="1"/>
  <pageMargins left="0.39370078740157483" right="0.19685039370078741" top="0.39370078740157483" bottom="0.19685039370078741" header="0" footer="0"/>
  <pageSetup paperSize="9" scale="82"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locked="0" defaultSize="0" autoFill="0" autoLine="0" autoPict="0">
                <anchor moveWithCells="1">
                  <from>
                    <xdr:col>1</xdr:col>
                    <xdr:colOff>523875</xdr:colOff>
                    <xdr:row>24</xdr:row>
                    <xdr:rowOff>47625</xdr:rowOff>
                  </from>
                  <to>
                    <xdr:col>1</xdr:col>
                    <xdr:colOff>733425</xdr:colOff>
                    <xdr:row>26</xdr:row>
                    <xdr:rowOff>38100</xdr:rowOff>
                  </to>
                </anchor>
              </controlPr>
            </control>
          </mc:Choice>
        </mc:AlternateContent>
        <mc:AlternateContent xmlns:mc="http://schemas.openxmlformats.org/markup-compatibility/2006">
          <mc:Choice Requires="x14">
            <control shapeId="16386" r:id="rId5" name="Option Button 2">
              <controlPr locked="0" defaultSize="0" autoFill="0" autoLine="0" autoPict="0">
                <anchor moveWithCells="1">
                  <from>
                    <xdr:col>4</xdr:col>
                    <xdr:colOff>495300</xdr:colOff>
                    <xdr:row>24</xdr:row>
                    <xdr:rowOff>57150</xdr:rowOff>
                  </from>
                  <to>
                    <xdr:col>5</xdr:col>
                    <xdr:colOff>9525</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FF95-FB94-422E-A655-F3F73A3660B9}">
  <sheetPr>
    <pageSetUpPr fitToPage="1"/>
  </sheetPr>
  <dimension ref="A1:O129"/>
  <sheetViews>
    <sheetView showGridLines="0" showZeros="0" zoomScaleNormal="100" workbookViewId="0">
      <selection activeCell="J16" sqref="J16"/>
    </sheetView>
  </sheetViews>
  <sheetFormatPr defaultRowHeight="12.75" x14ac:dyDescent="0.2"/>
  <cols>
    <col min="1" max="3" width="11.42578125" style="13" customWidth="1"/>
    <col min="4" max="4" width="12.42578125" style="13" customWidth="1"/>
    <col min="5" max="5" width="10.7109375" style="13" customWidth="1"/>
    <col min="6" max="6" width="11.140625" style="13" customWidth="1"/>
    <col min="7" max="7" width="8.7109375" style="13" customWidth="1"/>
    <col min="8" max="8" width="7.85546875" style="13" customWidth="1"/>
    <col min="9" max="10" width="13.28515625" style="13" customWidth="1"/>
    <col min="11" max="11" width="1.140625" style="13" customWidth="1"/>
    <col min="12" max="12" width="1.28515625" style="13" customWidth="1"/>
    <col min="13" max="14" width="10.140625" style="13" bestFit="1" customWidth="1"/>
    <col min="15" max="16384" width="9.140625" style="13"/>
  </cols>
  <sheetData>
    <row r="1" spans="1:14" s="6" customFormat="1" ht="15" customHeight="1" x14ac:dyDescent="0.2">
      <c r="A1" s="242" t="s">
        <v>129</v>
      </c>
      <c r="B1" s="242"/>
      <c r="C1" s="242"/>
      <c r="D1" s="243" t="s">
        <v>134</v>
      </c>
      <c r="E1" s="243"/>
      <c r="F1" s="243"/>
      <c r="G1" s="243"/>
      <c r="H1" s="243"/>
      <c r="I1" s="7"/>
      <c r="J1" s="7"/>
    </row>
    <row r="2" spans="1:14" s="8" customFormat="1" ht="18" customHeight="1" x14ac:dyDescent="0.2">
      <c r="A2" s="242"/>
      <c r="B2" s="242"/>
      <c r="C2" s="242"/>
      <c r="D2" s="243"/>
      <c r="E2" s="243"/>
      <c r="F2" s="243"/>
      <c r="G2" s="243"/>
      <c r="H2" s="243"/>
      <c r="I2" s="9"/>
      <c r="J2" s="9"/>
    </row>
    <row r="3" spans="1:14" ht="5.25" customHeight="1" x14ac:dyDescent="0.2">
      <c r="A3" s="10"/>
      <c r="B3" s="10"/>
      <c r="C3" s="10"/>
      <c r="D3" s="11"/>
      <c r="E3" s="10"/>
      <c r="F3" s="10"/>
      <c r="G3" s="10"/>
      <c r="H3" s="10"/>
      <c r="I3" s="12"/>
      <c r="J3" s="12"/>
      <c r="M3" s="17"/>
    </row>
    <row r="4" spans="1:14" x14ac:dyDescent="0.2">
      <c r="A4" s="14" t="str">
        <f>IF(C22="","This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5"/>
      <c r="C4" s="15"/>
      <c r="D4" s="15"/>
      <c r="E4" s="15"/>
      <c r="F4" s="15"/>
      <c r="G4" s="15"/>
      <c r="H4" s="15"/>
      <c r="I4" s="16"/>
      <c r="M4" s="17"/>
    </row>
    <row r="5" spans="1:14" ht="6" customHeight="1" x14ac:dyDescent="0.2">
      <c r="A5" s="14"/>
      <c r="B5" s="15"/>
      <c r="C5" s="15"/>
      <c r="D5" s="15"/>
      <c r="E5" s="15"/>
      <c r="F5" s="15"/>
      <c r="G5" s="15"/>
      <c r="H5" s="15"/>
      <c r="I5" s="16"/>
      <c r="J5" s="75"/>
      <c r="M5" s="17"/>
    </row>
    <row r="6" spans="1:14" ht="12" customHeight="1" x14ac:dyDescent="0.2">
      <c r="A6" s="137" t="s">
        <v>47</v>
      </c>
      <c r="B6" s="15"/>
      <c r="C6" s="57" t="s">
        <v>48</v>
      </c>
      <c r="D6" s="76" t="s">
        <v>68</v>
      </c>
      <c r="E6" s="15"/>
      <c r="F6" s="15"/>
      <c r="G6" s="15"/>
      <c r="H6" s="15"/>
      <c r="I6" s="15"/>
      <c r="J6" s="75"/>
      <c r="M6" s="17"/>
    </row>
    <row r="7" spans="1:14" ht="6" customHeight="1" x14ac:dyDescent="0.2">
      <c r="A7" s="56"/>
      <c r="B7" s="15"/>
      <c r="C7" s="15"/>
      <c r="D7" s="15"/>
      <c r="E7" s="15"/>
      <c r="F7" s="15"/>
      <c r="G7" s="15"/>
      <c r="H7" s="15"/>
      <c r="I7" s="15"/>
      <c r="J7" s="15"/>
      <c r="M7" s="17"/>
    </row>
    <row r="8" spans="1:14" ht="21.75" customHeight="1" x14ac:dyDescent="0.2">
      <c r="A8" s="244" t="s">
        <v>122</v>
      </c>
      <c r="B8" s="244"/>
      <c r="C8" s="244"/>
      <c r="D8" s="244"/>
      <c r="E8" s="244"/>
      <c r="F8" s="244"/>
      <c r="G8" s="244"/>
      <c r="H8" s="244"/>
      <c r="I8" s="244"/>
      <c r="J8" s="244"/>
      <c r="M8" s="17"/>
    </row>
    <row r="9" spans="1:14" ht="6" customHeight="1" x14ac:dyDescent="0.2">
      <c r="A9" s="74"/>
      <c r="B9" s="74"/>
      <c r="C9" s="74"/>
      <c r="D9" s="74"/>
      <c r="E9" s="74"/>
      <c r="F9" s="74"/>
      <c r="G9" s="74"/>
      <c r="H9" s="74"/>
      <c r="I9" s="74"/>
      <c r="J9" s="74"/>
      <c r="M9" s="17"/>
    </row>
    <row r="10" spans="1:14" x14ac:dyDescent="0.2">
      <c r="A10" s="18" t="s">
        <v>13</v>
      </c>
      <c r="B10" s="19"/>
      <c r="C10" s="19"/>
      <c r="D10" s="19"/>
      <c r="E10" s="19"/>
      <c r="F10" s="19"/>
      <c r="G10" s="19"/>
      <c r="H10" s="19"/>
      <c r="I10" s="19"/>
      <c r="J10" s="77" t="s">
        <v>93</v>
      </c>
      <c r="M10" s="17"/>
    </row>
    <row r="11" spans="1:14" ht="6" customHeight="1" x14ac:dyDescent="0.2"/>
    <row r="12" spans="1:14" ht="13.5" thickBot="1" x14ac:dyDescent="0.25">
      <c r="A12" s="20" t="s">
        <v>5</v>
      </c>
      <c r="N12" s="66"/>
    </row>
    <row r="13" spans="1:14" x14ac:dyDescent="0.2">
      <c r="A13" s="21" t="s">
        <v>4</v>
      </c>
      <c r="B13" s="22"/>
      <c r="C13" s="22"/>
      <c r="D13" s="23"/>
      <c r="E13" s="22" t="s">
        <v>3</v>
      </c>
      <c r="F13" s="22"/>
      <c r="G13" s="22"/>
      <c r="H13" s="22"/>
      <c r="I13" s="23"/>
      <c r="J13" s="150" t="s">
        <v>131</v>
      </c>
    </row>
    <row r="14" spans="1:14" ht="13.5" thickBot="1" x14ac:dyDescent="0.25">
      <c r="A14" s="245" t="str">
        <f>IF(Applicant!B1="","Please complete in Applicant tab",Applicant!B1)</f>
        <v>Please complete in Applicant tab</v>
      </c>
      <c r="B14" s="246"/>
      <c r="C14" s="246"/>
      <c r="D14" s="247"/>
      <c r="E14" s="248" t="str">
        <f>IF(Applicant!B2="","Please complete in Applicant tab",Applicant!B2)</f>
        <v>Please complete in Applicant tab</v>
      </c>
      <c r="F14" s="246"/>
      <c r="G14" s="246"/>
      <c r="H14" s="246"/>
      <c r="I14" s="247"/>
      <c r="J14" s="148" t="str">
        <f>IF(C22="","",D19-56)</f>
        <v/>
      </c>
    </row>
    <row r="15" spans="1:14" x14ac:dyDescent="0.2">
      <c r="A15" s="249" t="s">
        <v>2</v>
      </c>
      <c r="B15" s="250"/>
      <c r="C15" s="250"/>
      <c r="D15" s="251"/>
      <c r="E15" s="252" t="s">
        <v>8</v>
      </c>
      <c r="F15" s="251"/>
      <c r="G15" s="252" t="s">
        <v>9</v>
      </c>
      <c r="H15" s="250"/>
      <c r="I15" s="251"/>
      <c r="J15" s="150" t="s">
        <v>38</v>
      </c>
    </row>
    <row r="16" spans="1:14" ht="13.5" thickBot="1" x14ac:dyDescent="0.25">
      <c r="A16" s="227" t="str">
        <f>IF(Applicant!B4="","Please complete in Applicant tab",Applicant!B4)</f>
        <v>Please complete in Applicant tab</v>
      </c>
      <c r="B16" s="228"/>
      <c r="C16" s="228"/>
      <c r="D16" s="229"/>
      <c r="E16" s="230" t="str">
        <f>IF(Applicant!B5="","Please complete in Applicant tab",Applicant!B5)</f>
        <v>Please complete in Applicant tab</v>
      </c>
      <c r="F16" s="229"/>
      <c r="G16" s="230" t="str">
        <f>IF(Applicant!B6="","Please complete in Applicant tab",Applicant!B6)</f>
        <v>Please complete in Applicant tab</v>
      </c>
      <c r="H16" s="228"/>
      <c r="I16" s="229"/>
      <c r="J16" s="147"/>
    </row>
    <row r="17" spans="1:13" ht="6" customHeight="1" x14ac:dyDescent="0.2"/>
    <row r="18" spans="1:13" ht="13.5" thickBot="1" x14ac:dyDescent="0.25">
      <c r="A18" s="20" t="s">
        <v>6</v>
      </c>
    </row>
    <row r="19" spans="1:13" x14ac:dyDescent="0.2">
      <c r="A19" s="50" t="s">
        <v>7</v>
      </c>
      <c r="B19" s="80">
        <f>IF($A$20="",0,VLOOKUP($A$20,$A$91:$D$97,3,FALSE))</f>
        <v>0</v>
      </c>
      <c r="C19" s="80" t="e">
        <f>VLOOKUP($A$20,$A$91:$D$97,4,FALSE)</f>
        <v>#N/A</v>
      </c>
      <c r="D19" s="86" t="str">
        <f>CONCATENATE(C22," ",D22)</f>
        <v xml:space="preserve"> </v>
      </c>
      <c r="E19" s="84" t="s">
        <v>42</v>
      </c>
      <c r="F19" s="46" t="s">
        <v>43</v>
      </c>
      <c r="G19" s="231" t="s">
        <v>49</v>
      </c>
      <c r="H19" s="232"/>
      <c r="I19" s="233" t="s">
        <v>132</v>
      </c>
      <c r="J19" s="234"/>
    </row>
    <row r="20" spans="1:13" ht="15" x14ac:dyDescent="0.2">
      <c r="A20" s="235"/>
      <c r="B20" s="236"/>
      <c r="C20" s="236"/>
      <c r="D20" s="237"/>
      <c r="E20" s="52"/>
      <c r="F20" s="149"/>
      <c r="G20" s="238"/>
      <c r="H20" s="239"/>
      <c r="I20" s="240"/>
      <c r="J20" s="241"/>
    </row>
    <row r="21" spans="1:13" x14ac:dyDescent="0.2">
      <c r="A21" s="24" t="s">
        <v>39</v>
      </c>
      <c r="B21" s="25"/>
      <c r="C21" s="51" t="s">
        <v>62</v>
      </c>
      <c r="D21" s="25"/>
      <c r="E21" s="212" t="s">
        <v>0</v>
      </c>
      <c r="F21" s="213"/>
      <c r="G21" s="213"/>
      <c r="H21" s="214"/>
      <c r="I21" s="58" t="s">
        <v>140</v>
      </c>
      <c r="J21" s="5" t="s">
        <v>139</v>
      </c>
    </row>
    <row r="22" spans="1:13" ht="13.5" thickBot="1" x14ac:dyDescent="0.25">
      <c r="A22" s="215"/>
      <c r="B22" s="216"/>
      <c r="C22" s="65"/>
      <c r="D22" s="64"/>
      <c r="E22" s="217"/>
      <c r="F22" s="218"/>
      <c r="G22" s="218"/>
      <c r="H22" s="216"/>
      <c r="I22" s="152"/>
      <c r="J22" s="153"/>
      <c r="M22" s="45"/>
    </row>
    <row r="23" spans="1:13" ht="6" customHeight="1" x14ac:dyDescent="0.2"/>
    <row r="24" spans="1:13" ht="15" customHeight="1" x14ac:dyDescent="0.2">
      <c r="A24" s="219" t="s">
        <v>123</v>
      </c>
      <c r="B24" s="219"/>
      <c r="C24" s="219"/>
      <c r="D24" s="219"/>
      <c r="E24" s="219"/>
      <c r="F24" s="219"/>
      <c r="G24" s="219"/>
      <c r="H24" s="219"/>
      <c r="I24" s="219"/>
      <c r="J24" s="219"/>
    </row>
    <row r="25" spans="1:13" ht="6" customHeight="1" x14ac:dyDescent="0.2"/>
    <row r="26" spans="1:13" ht="15" customHeight="1" x14ac:dyDescent="0.2">
      <c r="B26" s="88"/>
      <c r="C26" s="220" t="s">
        <v>83</v>
      </c>
      <c r="D26" s="221"/>
      <c r="E26" s="88"/>
      <c r="F26" s="222" t="s">
        <v>84</v>
      </c>
      <c r="G26" s="223"/>
      <c r="H26" s="224"/>
      <c r="I26" s="225" t="str">
        <f>IF(M26=2,"Please give details in 'Notes' below"," ")</f>
        <v xml:space="preserve"> </v>
      </c>
      <c r="J26" s="226"/>
      <c r="M26" s="89">
        <v>0</v>
      </c>
    </row>
    <row r="27" spans="1:13" ht="13.5" thickBot="1" x14ac:dyDescent="0.25">
      <c r="A27" s="20" t="s">
        <v>10</v>
      </c>
      <c r="F27" s="26" t="str">
        <f>IF(OR($I$20="W57",$I$20="W100"),"Supervisors for Women's Circuit $50, 75 and 100,000 must stay until end","")</f>
        <v/>
      </c>
      <c r="G27" s="26"/>
      <c r="H27" s="26"/>
    </row>
    <row r="28" spans="1:13" ht="11.25" customHeight="1" x14ac:dyDescent="0.2">
      <c r="A28" s="21" t="s">
        <v>74</v>
      </c>
      <c r="B28" s="22"/>
      <c r="C28" s="23"/>
      <c r="D28" s="23" t="s">
        <v>33</v>
      </c>
      <c r="E28" s="59" t="s">
        <v>1</v>
      </c>
      <c r="F28" s="59" t="s">
        <v>37</v>
      </c>
      <c r="G28" s="199" t="s">
        <v>70</v>
      </c>
      <c r="H28" s="200"/>
      <c r="I28" s="199" t="s">
        <v>71</v>
      </c>
      <c r="J28" s="201"/>
    </row>
    <row r="29" spans="1:13" ht="23.25" customHeight="1" thickBot="1" x14ac:dyDescent="0.25">
      <c r="A29" s="202"/>
      <c r="B29" s="203"/>
      <c r="C29" s="204"/>
      <c r="D29" s="143"/>
      <c r="E29" s="154"/>
      <c r="F29" s="69"/>
      <c r="G29" s="205"/>
      <c r="H29" s="206"/>
      <c r="I29" s="207"/>
      <c r="J29" s="208"/>
      <c r="M29" s="156"/>
    </row>
    <row r="30" spans="1:13" ht="12.75" customHeight="1" x14ac:dyDescent="0.2">
      <c r="A30" s="144" t="s">
        <v>11</v>
      </c>
      <c r="B30" s="145"/>
      <c r="C30" s="146"/>
      <c r="D30" s="141" t="s">
        <v>1</v>
      </c>
      <c r="E30" s="142" t="s">
        <v>56</v>
      </c>
      <c r="F30" s="209" t="str">
        <f>D115</f>
        <v>Proposed 2nd Site Assistant Ref.</v>
      </c>
      <c r="G30" s="210"/>
      <c r="H30" s="211"/>
      <c r="I30" s="141" t="str">
        <f>D116</f>
        <v>Certification</v>
      </c>
      <c r="J30" s="142" t="str">
        <f>D117</f>
        <v>Required</v>
      </c>
    </row>
    <row r="31" spans="1:13" ht="17.25" customHeight="1" thickBot="1" x14ac:dyDescent="0.25">
      <c r="A31" s="188"/>
      <c r="B31" s="189"/>
      <c r="C31" s="190"/>
      <c r="D31" s="140"/>
      <c r="E31" s="139" t="str">
        <f>IF(F29="","",IF(F29="No","Yes","No"))</f>
        <v/>
      </c>
      <c r="F31" s="191"/>
      <c r="G31" s="192"/>
      <c r="H31" s="193"/>
      <c r="I31" s="138"/>
      <c r="J31" s="139" t="str">
        <f>IF(I20="","",IF(I20=H77,"YES","No"))</f>
        <v/>
      </c>
    </row>
    <row r="32" spans="1:13" ht="3.75" hidden="1" customHeight="1" x14ac:dyDescent="0.2">
      <c r="E32" s="29"/>
      <c r="F32" s="29"/>
      <c r="G32" s="29"/>
      <c r="H32" s="29"/>
    </row>
    <row r="33" spans="1:14" ht="31.5" customHeight="1" x14ac:dyDescent="0.2">
      <c r="A33" s="194" t="str">
        <f>IF(F29="No",B109,IF(E29=C83,B110," "))</f>
        <v xml:space="preserve"> </v>
      </c>
      <c r="B33" s="194"/>
      <c r="C33" s="194"/>
      <c r="D33" s="194"/>
      <c r="E33" s="194"/>
      <c r="F33" s="194"/>
      <c r="G33" s="194"/>
      <c r="H33" s="194"/>
      <c r="I33" s="194"/>
      <c r="J33" s="194"/>
    </row>
    <row r="34" spans="1:14" ht="2.25" customHeight="1" x14ac:dyDescent="0.2">
      <c r="E34" s="29"/>
      <c r="F34" s="29"/>
      <c r="G34" s="29"/>
      <c r="H34" s="29"/>
    </row>
    <row r="35" spans="1:14" ht="13.5" thickBot="1" x14ac:dyDescent="0.25">
      <c r="A35" s="20" t="s">
        <v>69</v>
      </c>
      <c r="E35" s="29"/>
      <c r="F35" s="29"/>
      <c r="G35" s="29"/>
      <c r="H35" s="29"/>
    </row>
    <row r="36" spans="1:14" x14ac:dyDescent="0.2">
      <c r="A36" s="123" t="s">
        <v>28</v>
      </c>
      <c r="B36" s="124"/>
      <c r="C36" s="125"/>
      <c r="D36" s="126" t="s">
        <v>33</v>
      </c>
      <c r="E36" s="127" t="s">
        <v>1</v>
      </c>
      <c r="F36" s="127" t="s">
        <v>36</v>
      </c>
      <c r="G36" s="195" t="s">
        <v>75</v>
      </c>
      <c r="H36" s="196"/>
      <c r="I36" s="128" t="s">
        <v>34</v>
      </c>
      <c r="J36" s="128" t="s">
        <v>57</v>
      </c>
      <c r="K36" s="70"/>
    </row>
    <row r="37" spans="1:14" ht="17.45" customHeight="1" x14ac:dyDescent="0.2">
      <c r="A37" s="178"/>
      <c r="B37" s="173"/>
      <c r="C37" s="174"/>
      <c r="D37" s="85"/>
      <c r="E37" s="54"/>
      <c r="F37" s="54"/>
      <c r="G37" s="197"/>
      <c r="H37" s="198"/>
      <c r="I37" s="121" t="str">
        <f>IF($A$20="","",IF(OR($C$19="M15",$C$19="W15"),"White","International*"))</f>
        <v/>
      </c>
      <c r="J37" s="87" t="str">
        <f>IF($A$20="","",VLOOKUP($A$20,$A$91:$H$97,5,FALSE))</f>
        <v/>
      </c>
      <c r="K37" s="70">
        <f>IF(OR(F37="Last 2 days",F37="Last day",F37="All days"),1,0)</f>
        <v>0</v>
      </c>
      <c r="L37" s="79" t="str">
        <f>IF(E37="","",IF($I37="International*","1","2"))</f>
        <v/>
      </c>
      <c r="M37" s="78" t="str">
        <f>IF(L37="2","",IF($E37="White Chair","Gold, Silver or Bronze CU Required",""))</f>
        <v/>
      </c>
    </row>
    <row r="38" spans="1:14" ht="18.75" customHeight="1" x14ac:dyDescent="0.2">
      <c r="A38" s="178"/>
      <c r="B38" s="173"/>
      <c r="C38" s="174"/>
      <c r="D38" s="53"/>
      <c r="E38" s="54"/>
      <c r="F38" s="54"/>
      <c r="G38" s="179"/>
      <c r="H38" s="180"/>
      <c r="I38" s="120" t="str">
        <f>IF($A$20="","",IF($C$19="W100","International*",IF(OR($C$19="M15",$C$19="W15"),"Recommended White/Green","White")))</f>
        <v/>
      </c>
      <c r="J38" s="87" t="str">
        <f>IF($A$20="","",VLOOKUP($A$20,$A$91:$H$97,6,FALSE))</f>
        <v/>
      </c>
      <c r="K38" s="70">
        <f>IF(OR(F38="Last 2 days",F38="Last day",F38="All days"),1,0)</f>
        <v>0</v>
      </c>
      <c r="L38" s="79" t="str">
        <f>IF(E38="","",IF($I38="International*","1","2"))</f>
        <v/>
      </c>
      <c r="M38" s="78" t="str">
        <f>IF(L38="2","",IF($E38="White Chair","Gold, Silver or Bronze CU Required",""))</f>
        <v/>
      </c>
    </row>
    <row r="39" spans="1:14" ht="17.45" customHeight="1" thickBot="1" x14ac:dyDescent="0.25">
      <c r="A39" s="181"/>
      <c r="B39" s="182"/>
      <c r="C39" s="183"/>
      <c r="D39" s="117"/>
      <c r="E39" s="112"/>
      <c r="F39" s="112"/>
      <c r="G39" s="184"/>
      <c r="H39" s="185"/>
      <c r="I39" s="122" t="str">
        <f>IF($A$20="","",IF(OR($C$19="M25",$C$19="W25",$C$19="W60",$C$19="W80",$C$19="W100"),"White",""))</f>
        <v/>
      </c>
      <c r="J39" s="118" t="str">
        <f>IF($A$20="","",VLOOKUP($A$20,$A$91:$H$97,7,FALSE))</f>
        <v/>
      </c>
      <c r="K39" s="70">
        <f>IF(OR(F39="Last 2 days",F39="Last day",F39="All days"),1,0)</f>
        <v>0</v>
      </c>
      <c r="L39" s="79" t="str">
        <f>IF(E39="","",IF($I39="White","1","2"))</f>
        <v/>
      </c>
    </row>
    <row r="40" spans="1:14" ht="12.75" customHeight="1" x14ac:dyDescent="0.2">
      <c r="A40" s="186" t="s">
        <v>65</v>
      </c>
      <c r="B40" s="186"/>
      <c r="C40" s="186"/>
      <c r="D40" s="186"/>
      <c r="E40" s="186"/>
      <c r="F40" s="186"/>
      <c r="G40" s="186"/>
      <c r="H40" s="186"/>
      <c r="I40" s="186"/>
      <c r="J40" s="186"/>
      <c r="K40" s="70"/>
    </row>
    <row r="41" spans="1:14" ht="15" customHeight="1" thickBot="1" x14ac:dyDescent="0.25">
      <c r="A41" s="187" t="str">
        <f>IF($A$20="","",VLOOKUP(C19,D91:L97,7,FALSE))</f>
        <v/>
      </c>
      <c r="B41" s="187"/>
      <c r="C41" s="187"/>
      <c r="D41" s="187"/>
      <c r="E41" s="187"/>
      <c r="F41" s="187"/>
      <c r="G41" s="187"/>
      <c r="H41" s="187"/>
      <c r="I41" s="187"/>
      <c r="J41" s="187"/>
      <c r="K41" s="70"/>
    </row>
    <row r="42" spans="1:14" ht="23.25" customHeight="1" thickBot="1" x14ac:dyDescent="0.25">
      <c r="A42" s="166" t="s">
        <v>12</v>
      </c>
      <c r="B42" s="167"/>
      <c r="C42" s="168"/>
      <c r="D42" s="169" t="s">
        <v>97</v>
      </c>
      <c r="E42" s="170"/>
      <c r="F42" s="170"/>
      <c r="G42" s="170"/>
      <c r="H42" s="170"/>
      <c r="I42" s="170"/>
      <c r="J42" s="171"/>
      <c r="K42" s="70"/>
      <c r="L42" s="30"/>
    </row>
    <row r="43" spans="1:14" ht="18" customHeight="1" thickBot="1" x14ac:dyDescent="0.25">
      <c r="A43" s="104" t="s">
        <v>29</v>
      </c>
      <c r="B43" s="105"/>
      <c r="C43" s="106"/>
      <c r="D43" s="107" t="s">
        <v>33</v>
      </c>
      <c r="E43" s="108" t="s">
        <v>1</v>
      </c>
      <c r="F43" s="108" t="s">
        <v>36</v>
      </c>
      <c r="G43" s="111" t="s">
        <v>121</v>
      </c>
      <c r="H43" s="109" t="s">
        <v>86</v>
      </c>
      <c r="I43" s="110" t="s">
        <v>34</v>
      </c>
      <c r="J43" s="110" t="s">
        <v>57</v>
      </c>
      <c r="K43" s="70"/>
    </row>
    <row r="44" spans="1:14" ht="17.45" customHeight="1" x14ac:dyDescent="0.2">
      <c r="A44" s="172"/>
      <c r="B44" s="173"/>
      <c r="C44" s="174"/>
      <c r="D44" s="53"/>
      <c r="E44" s="103"/>
      <c r="F44" s="54"/>
      <c r="G44" s="151"/>
      <c r="H44" s="114"/>
      <c r="I44" s="121" t="str">
        <f>IF($A$20="","",IF($C$19="","","Green/Nat'l"))</f>
        <v/>
      </c>
      <c r="J44" s="87" t="str">
        <f t="shared" ref="J44:J51" si="0">IF($I44="","",VLOOKUP($A$20,$A$91:$I$97,8,FALSE))</f>
        <v/>
      </c>
      <c r="K44" s="70">
        <f t="shared" ref="K44:K51" si="1">IF(OR(F44="Last 2 days",F44="Last day",F44="All days"),1,0)</f>
        <v>0</v>
      </c>
      <c r="M44" s="70" t="str">
        <f>IF(ISBLANK(E44),"0",IF(OR(E44="National",E44="Other"),1,IF(E44=" ",0,2)))</f>
        <v>0</v>
      </c>
      <c r="N44" s="102"/>
    </row>
    <row r="45" spans="1:14" ht="17.45" customHeight="1" x14ac:dyDescent="0.2">
      <c r="A45" s="172"/>
      <c r="B45" s="173"/>
      <c r="C45" s="174"/>
      <c r="D45" s="53"/>
      <c r="E45" s="54"/>
      <c r="F45" s="54"/>
      <c r="G45" s="151"/>
      <c r="H45" s="114"/>
      <c r="I45" s="121" t="str">
        <f>IF($A$20="","",IF($C$19="","","Green/Nat'l"))</f>
        <v/>
      </c>
      <c r="J45" s="87" t="str">
        <f t="shared" si="0"/>
        <v/>
      </c>
      <c r="K45" s="70">
        <f t="shared" si="1"/>
        <v>0</v>
      </c>
      <c r="M45" s="70" t="str">
        <f t="shared" ref="M45:M51" si="2">IF(ISBLANK(E45),"0",IF(OR(E45="National",E45="Other"),1,IF(E45=" ",0,2)))</f>
        <v>0</v>
      </c>
    </row>
    <row r="46" spans="1:14" ht="17.45" customHeight="1" x14ac:dyDescent="0.2">
      <c r="A46" s="175"/>
      <c r="B46" s="176"/>
      <c r="C46" s="177"/>
      <c r="D46" s="53"/>
      <c r="E46" s="54"/>
      <c r="F46" s="54"/>
      <c r="G46" s="54"/>
      <c r="H46" s="114"/>
      <c r="I46" s="121" t="str">
        <f>IF(A20="","",IF(OR(A39="",$E$20&gt;=4,AND($E$20&gt;=3,$A$39="")),"Green/Nat'l",""))</f>
        <v/>
      </c>
      <c r="J46" s="87" t="str">
        <f t="shared" si="0"/>
        <v/>
      </c>
      <c r="K46" s="70">
        <f t="shared" si="1"/>
        <v>0</v>
      </c>
      <c r="M46" s="70" t="str">
        <f t="shared" si="2"/>
        <v>0</v>
      </c>
    </row>
    <row r="47" spans="1:14" ht="17.45" customHeight="1" x14ac:dyDescent="0.2">
      <c r="A47" s="160"/>
      <c r="B47" s="161"/>
      <c r="C47" s="162"/>
      <c r="D47" s="3"/>
      <c r="E47" s="4"/>
      <c r="F47" s="4"/>
      <c r="G47" s="55"/>
      <c r="H47" s="115"/>
      <c r="I47" s="121" t="str">
        <f>IF($A$20="","",IF(OR($E$20&gt;=5,AND($E$20&gt;=4,$A$39="")),"Green/Nat'l",""))</f>
        <v/>
      </c>
      <c r="J47" s="87" t="str">
        <f t="shared" si="0"/>
        <v/>
      </c>
      <c r="K47" s="70">
        <f t="shared" si="1"/>
        <v>0</v>
      </c>
      <c r="M47" s="70" t="str">
        <f t="shared" si="2"/>
        <v>0</v>
      </c>
    </row>
    <row r="48" spans="1:14" ht="17.45" customHeight="1" x14ac:dyDescent="0.2">
      <c r="A48" s="160"/>
      <c r="B48" s="161"/>
      <c r="C48" s="162"/>
      <c r="D48" s="3"/>
      <c r="E48" s="4"/>
      <c r="F48" s="4"/>
      <c r="G48" s="55"/>
      <c r="H48" s="115"/>
      <c r="I48" s="121" t="str">
        <f>IF($A$20="","",IF(OR($E$20&gt;=5,AND($E$20&gt;=5,$A$39="")),"Green/Nat'l",""))</f>
        <v/>
      </c>
      <c r="J48" s="87" t="str">
        <f t="shared" si="0"/>
        <v/>
      </c>
      <c r="K48" s="70">
        <f t="shared" si="1"/>
        <v>0</v>
      </c>
      <c r="M48" s="70" t="str">
        <f t="shared" si="2"/>
        <v>0</v>
      </c>
    </row>
    <row r="49" spans="1:13" ht="17.45" customHeight="1" x14ac:dyDescent="0.2">
      <c r="A49" s="160"/>
      <c r="B49" s="161"/>
      <c r="C49" s="162"/>
      <c r="D49" s="3"/>
      <c r="E49" s="4"/>
      <c r="F49" s="4"/>
      <c r="G49" s="55"/>
      <c r="H49" s="115"/>
      <c r="I49" s="121" t="str">
        <f>IF($A$20="","",IF(OR($E$20&gt;=6,AND($E$20&gt;=6,$A$39="")),"Green/Nat'l",""))</f>
        <v/>
      </c>
      <c r="J49" s="87" t="str">
        <f t="shared" si="0"/>
        <v/>
      </c>
      <c r="K49" s="70">
        <f t="shared" si="1"/>
        <v>0</v>
      </c>
      <c r="M49" s="70" t="str">
        <f t="shared" si="2"/>
        <v>0</v>
      </c>
    </row>
    <row r="50" spans="1:13" ht="17.45" customHeight="1" x14ac:dyDescent="0.2">
      <c r="A50" s="160"/>
      <c r="B50" s="161"/>
      <c r="C50" s="162"/>
      <c r="D50" s="3"/>
      <c r="E50" s="4"/>
      <c r="F50" s="4"/>
      <c r="G50" s="55"/>
      <c r="H50" s="115"/>
      <c r="I50" s="121" t="str">
        <f>IF($A$20="","",IF(OR($E$20&gt;=7,AND($E$20&gt;=7,$A$39="")),"Green/Nat'l",""))</f>
        <v/>
      </c>
      <c r="J50" s="67" t="str">
        <f t="shared" si="0"/>
        <v/>
      </c>
      <c r="K50" s="70">
        <f t="shared" si="1"/>
        <v>0</v>
      </c>
      <c r="M50" s="70" t="str">
        <f t="shared" si="2"/>
        <v>0</v>
      </c>
    </row>
    <row r="51" spans="1:13" ht="17.45" customHeight="1" thickBot="1" x14ac:dyDescent="0.25">
      <c r="A51" s="163"/>
      <c r="B51" s="164"/>
      <c r="C51" s="165"/>
      <c r="D51" s="1"/>
      <c r="E51" s="2"/>
      <c r="F51" s="2"/>
      <c r="G51" s="112"/>
      <c r="H51" s="116"/>
      <c r="I51" s="122" t="str">
        <f>IF($A$20="","",IF(OR($E$20&gt;=8,AND($E$20&gt;=8,$A$39="")),"Green/Nat'l",""))</f>
        <v/>
      </c>
      <c r="J51" s="68" t="str">
        <f t="shared" si="0"/>
        <v/>
      </c>
      <c r="K51" s="70">
        <f t="shared" si="1"/>
        <v>0</v>
      </c>
      <c r="M51" s="70" t="str">
        <f t="shared" si="2"/>
        <v>0</v>
      </c>
    </row>
    <row r="52" spans="1:13" ht="6" customHeight="1" thickBot="1" x14ac:dyDescent="0.25">
      <c r="A52" s="31"/>
      <c r="B52" s="31"/>
      <c r="C52" s="31"/>
      <c r="D52" s="31"/>
      <c r="E52" s="32"/>
      <c r="F52" s="32"/>
      <c r="G52" s="32"/>
      <c r="H52" s="32"/>
      <c r="I52" s="33"/>
      <c r="J52" s="33"/>
    </row>
    <row r="53" spans="1:13" x14ac:dyDescent="0.2">
      <c r="A53" s="90" t="s">
        <v>30</v>
      </c>
      <c r="B53" s="91"/>
      <c r="C53" s="91"/>
      <c r="D53" s="91"/>
      <c r="E53" s="92"/>
      <c r="F53" s="93"/>
      <c r="G53" s="93"/>
      <c r="H53" s="93"/>
      <c r="I53" s="94"/>
      <c r="J53" s="36" t="s">
        <v>31</v>
      </c>
    </row>
    <row r="54" spans="1:13" x14ac:dyDescent="0.2">
      <c r="A54" s="95" t="str">
        <f>IF($E$20="","",IF($E$20&gt;=3,"Main Draw event on "&amp;E$20&amp;" court(s): Minimum "&amp;MAX(4,ROUNDUP($E$20*1.5,0))&amp;" Chair Umpires","NB!  Minimum 4 Chair Umpires required"))</f>
        <v/>
      </c>
      <c r="B54" s="34"/>
      <c r="C54" s="34"/>
      <c r="D54" s="34"/>
      <c r="E54" s="96"/>
      <c r="F54" s="35"/>
      <c r="G54" s="35"/>
      <c r="H54" s="35"/>
      <c r="I54" s="97" t="s">
        <v>32</v>
      </c>
      <c r="J54" s="37">
        <f>COUNTA(A37:A39)+COUNTA(A44:A51)</f>
        <v>0</v>
      </c>
      <c r="K54" s="30"/>
    </row>
    <row r="55" spans="1:13" x14ac:dyDescent="0.2">
      <c r="A55" s="98" t="str">
        <f>IF($A$20="","",VLOOKUP(C19,D91:L97,9,FALSE))</f>
        <v/>
      </c>
      <c r="B55" s="34"/>
      <c r="C55" s="34"/>
      <c r="D55" s="34"/>
      <c r="E55" s="133"/>
      <c r="F55" s="35"/>
      <c r="G55" s="35"/>
      <c r="H55" s="35"/>
      <c r="I55" s="99" t="s">
        <v>61</v>
      </c>
      <c r="J55" s="63">
        <f>COUNTIF(F37:F51,"All Days")</f>
        <v>0</v>
      </c>
      <c r="K55" s="30"/>
      <c r="L55" s="13">
        <f>COUNTIF(F37:F51,OR(F46="Last 2 days",F46="Last day"))</f>
        <v>0</v>
      </c>
    </row>
    <row r="56" spans="1:13" ht="13.5" thickBot="1" x14ac:dyDescent="0.25">
      <c r="A56" s="134" t="str">
        <f>IF(J56=0," ",VLOOKUP(C19,B100:I106,3,FALSE))</f>
        <v xml:space="preserve"> </v>
      </c>
      <c r="B56" s="135"/>
      <c r="C56" s="135"/>
      <c r="D56" s="135"/>
      <c r="E56" s="136"/>
      <c r="F56" s="100"/>
      <c r="G56" s="100"/>
      <c r="H56" s="100"/>
      <c r="I56" s="101" t="s">
        <v>63</v>
      </c>
      <c r="J56" s="38">
        <f>SUM(K37:K51)</f>
        <v>0</v>
      </c>
      <c r="K56" s="30">
        <f>SUM(K37:K51)</f>
        <v>0</v>
      </c>
      <c r="M56" s="113" t="str">
        <f>IF(J56=0," ",1)</f>
        <v xml:space="preserve"> </v>
      </c>
    </row>
    <row r="57" spans="1:13" ht="6" customHeight="1" x14ac:dyDescent="0.2"/>
    <row r="58" spans="1:13" x14ac:dyDescent="0.2">
      <c r="A58" s="20" t="s">
        <v>76</v>
      </c>
    </row>
    <row r="59" spans="1:13" ht="13.5" customHeight="1" x14ac:dyDescent="0.2">
      <c r="A59" s="72"/>
      <c r="B59" s="72"/>
      <c r="C59" s="72"/>
      <c r="D59" s="72"/>
      <c r="E59" s="72"/>
      <c r="F59" s="72"/>
      <c r="G59" s="72"/>
      <c r="H59" s="72"/>
      <c r="I59" s="72"/>
      <c r="J59" s="72"/>
    </row>
    <row r="60" spans="1:13" ht="13.5" customHeight="1" x14ac:dyDescent="0.2">
      <c r="A60" s="73"/>
      <c r="B60" s="73"/>
      <c r="C60" s="73"/>
      <c r="D60" s="73"/>
      <c r="E60" s="73"/>
      <c r="F60" s="73"/>
      <c r="G60" s="73"/>
      <c r="H60" s="73"/>
      <c r="I60" s="73"/>
      <c r="J60" s="73"/>
    </row>
    <row r="61" spans="1:13" ht="13.5" customHeight="1" x14ac:dyDescent="0.2">
      <c r="A61" s="73"/>
      <c r="B61" s="73"/>
      <c r="C61" s="73"/>
      <c r="D61" s="73"/>
      <c r="E61" s="73"/>
      <c r="F61" s="73"/>
      <c r="G61" s="73"/>
      <c r="H61" s="73"/>
      <c r="I61" s="73"/>
      <c r="J61" s="73"/>
    </row>
    <row r="62" spans="1:13" ht="13.5" customHeight="1" x14ac:dyDescent="0.2">
      <c r="A62" s="73"/>
      <c r="B62" s="73"/>
      <c r="C62" s="73"/>
      <c r="D62" s="73"/>
      <c r="E62" s="73"/>
      <c r="F62" s="73"/>
      <c r="G62" s="73"/>
      <c r="H62" s="73"/>
      <c r="I62" s="73"/>
      <c r="J62" s="73"/>
    </row>
    <row r="63" spans="1:13" ht="13.5" customHeight="1" x14ac:dyDescent="0.2">
      <c r="A63" s="73"/>
      <c r="B63" s="73"/>
      <c r="C63" s="73"/>
      <c r="D63" s="73"/>
      <c r="E63" s="73"/>
      <c r="F63" s="73"/>
      <c r="G63" s="73"/>
      <c r="H63" s="73"/>
      <c r="I63" s="73"/>
      <c r="J63" s="73"/>
    </row>
    <row r="64" spans="1:13" ht="6" customHeight="1" x14ac:dyDescent="0.2"/>
    <row r="70" spans="1:15" ht="13.5" customHeight="1" x14ac:dyDescent="0.2"/>
    <row r="71" spans="1:15" hidden="1" x14ac:dyDescent="0.2"/>
    <row r="72" spans="1:15" hidden="1" x14ac:dyDescent="0.2"/>
    <row r="73" spans="1:15" hidden="1" x14ac:dyDescent="0.2"/>
    <row r="74" spans="1:15" hidden="1" x14ac:dyDescent="0.2"/>
    <row r="75" spans="1:15" hidden="1" x14ac:dyDescent="0.2">
      <c r="A75" s="27"/>
      <c r="B75" s="27"/>
      <c r="C75" s="27"/>
      <c r="D75" s="27"/>
      <c r="E75" s="27"/>
      <c r="F75" s="27"/>
      <c r="G75" s="27"/>
      <c r="I75" s="27"/>
      <c r="J75" s="27"/>
    </row>
    <row r="76" spans="1:15" hidden="1" x14ac:dyDescent="0.2">
      <c r="A76" s="39" t="s">
        <v>35</v>
      </c>
      <c r="B76" s="39"/>
      <c r="C76" s="47" t="s">
        <v>137</v>
      </c>
      <c r="D76" s="39" t="s">
        <v>15</v>
      </c>
      <c r="E76" s="39" t="s">
        <v>16</v>
      </c>
      <c r="F76" s="39" t="s">
        <v>17</v>
      </c>
      <c r="G76" s="39"/>
      <c r="H76" s="39" t="s">
        <v>22</v>
      </c>
      <c r="I76" s="39" t="s">
        <v>19</v>
      </c>
      <c r="J76" s="130" t="s">
        <v>105</v>
      </c>
      <c r="K76" s="131">
        <v>1</v>
      </c>
      <c r="L76" s="131"/>
      <c r="M76" s="131" t="s">
        <v>118</v>
      </c>
    </row>
    <row r="77" spans="1:15" hidden="1" x14ac:dyDescent="0.2">
      <c r="A77" s="40" t="s">
        <v>98</v>
      </c>
      <c r="B77" s="41"/>
      <c r="C77" s="41" t="s">
        <v>72</v>
      </c>
      <c r="D77" s="41" t="s">
        <v>72</v>
      </c>
      <c r="E77" s="41" t="s">
        <v>78</v>
      </c>
      <c r="F77" s="41" t="s">
        <v>78</v>
      </c>
      <c r="G77" s="41"/>
      <c r="H77" s="41" t="s">
        <v>20</v>
      </c>
      <c r="I77" s="41" t="s">
        <v>40</v>
      </c>
      <c r="J77" s="130" t="s">
        <v>106</v>
      </c>
      <c r="K77" s="131">
        <v>2</v>
      </c>
      <c r="L77" s="131"/>
      <c r="M77" s="131" t="s">
        <v>117</v>
      </c>
    </row>
    <row r="78" spans="1:15" hidden="1" x14ac:dyDescent="0.2">
      <c r="A78" s="40" t="s">
        <v>99</v>
      </c>
      <c r="B78" s="42"/>
      <c r="C78" s="41" t="s">
        <v>73</v>
      </c>
      <c r="D78" s="41" t="s">
        <v>73</v>
      </c>
      <c r="E78" s="41" t="s">
        <v>79</v>
      </c>
      <c r="F78" s="41" t="s">
        <v>79</v>
      </c>
      <c r="G78" s="41"/>
      <c r="H78" s="41" t="s">
        <v>21</v>
      </c>
      <c r="I78" s="41" t="s">
        <v>41</v>
      </c>
      <c r="J78" s="130" t="s">
        <v>107</v>
      </c>
      <c r="K78" s="131">
        <v>3</v>
      </c>
      <c r="L78" s="131"/>
      <c r="M78" s="131" t="s">
        <v>119</v>
      </c>
    </row>
    <row r="79" spans="1:15" hidden="1" x14ac:dyDescent="0.2">
      <c r="A79" s="40" t="s">
        <v>101</v>
      </c>
      <c r="B79" s="41"/>
      <c r="C79" s="47"/>
      <c r="D79" s="41" t="s">
        <v>77</v>
      </c>
      <c r="E79" s="41" t="s">
        <v>80</v>
      </c>
      <c r="F79" s="41" t="s">
        <v>80</v>
      </c>
      <c r="G79" s="41"/>
      <c r="H79" s="155" t="s">
        <v>136</v>
      </c>
      <c r="I79" s="41" t="s">
        <v>21</v>
      </c>
      <c r="J79" s="130" t="s">
        <v>108</v>
      </c>
      <c r="K79" s="131">
        <v>4</v>
      </c>
      <c r="L79" s="131"/>
      <c r="M79" s="131" t="s">
        <v>120</v>
      </c>
      <c r="O79" s="13">
        <v>1</v>
      </c>
    </row>
    <row r="80" spans="1:15" hidden="1" x14ac:dyDescent="0.2">
      <c r="A80" s="40" t="s">
        <v>100</v>
      </c>
      <c r="B80" s="41"/>
      <c r="C80" s="47" t="s">
        <v>138</v>
      </c>
      <c r="D80" s="41" t="s">
        <v>78</v>
      </c>
      <c r="E80" s="41" t="s">
        <v>81</v>
      </c>
      <c r="F80" s="41" t="s">
        <v>81</v>
      </c>
      <c r="G80" s="41"/>
      <c r="H80" s="41"/>
      <c r="I80" s="41"/>
      <c r="J80" s="130" t="s">
        <v>109</v>
      </c>
      <c r="K80" s="131">
        <v>5</v>
      </c>
      <c r="L80" s="131"/>
      <c r="M80" s="131" t="s">
        <v>127</v>
      </c>
      <c r="O80" s="13" t="e">
        <f>IF(O79=1,C77:C78,C81:C83)</f>
        <v>#VALUE!</v>
      </c>
    </row>
    <row r="81" spans="1:13" hidden="1" x14ac:dyDescent="0.2">
      <c r="A81" s="40" t="s">
        <v>102</v>
      </c>
      <c r="B81" s="41"/>
      <c r="C81" s="41" t="s">
        <v>72</v>
      </c>
      <c r="D81" s="41" t="s">
        <v>79</v>
      </c>
      <c r="E81" s="41" t="s">
        <v>82</v>
      </c>
      <c r="F81" s="41" t="s">
        <v>82</v>
      </c>
      <c r="G81" s="41"/>
      <c r="H81" s="41"/>
      <c r="I81" s="41"/>
      <c r="J81" s="130" t="s">
        <v>110</v>
      </c>
      <c r="K81" s="131">
        <v>6</v>
      </c>
      <c r="L81" s="131"/>
      <c r="M81" s="131"/>
    </row>
    <row r="82" spans="1:13" hidden="1" x14ac:dyDescent="0.2">
      <c r="A82" s="40" t="s">
        <v>103</v>
      </c>
      <c r="B82" s="41"/>
      <c r="C82" s="41" t="s">
        <v>73</v>
      </c>
      <c r="D82" s="41" t="s">
        <v>80</v>
      </c>
      <c r="E82" s="41" t="s">
        <v>14</v>
      </c>
      <c r="F82" s="41" t="s">
        <v>18</v>
      </c>
      <c r="G82" s="41"/>
      <c r="H82" s="41" t="s">
        <v>125</v>
      </c>
      <c r="I82" s="41"/>
      <c r="J82" s="130" t="s">
        <v>111</v>
      </c>
      <c r="K82" s="131">
        <v>7</v>
      </c>
      <c r="L82" s="131"/>
      <c r="M82" s="131"/>
    </row>
    <row r="83" spans="1:13" hidden="1" x14ac:dyDescent="0.2">
      <c r="A83" s="40" t="s">
        <v>104</v>
      </c>
      <c r="B83" s="41"/>
      <c r="C83" s="41" t="s">
        <v>133</v>
      </c>
      <c r="D83" s="41"/>
      <c r="E83" s="41"/>
      <c r="F83" s="41" t="s">
        <v>14</v>
      </c>
      <c r="G83" s="41"/>
      <c r="H83" s="41" t="s">
        <v>126</v>
      </c>
      <c r="I83" s="41"/>
      <c r="J83" s="130" t="s">
        <v>112</v>
      </c>
      <c r="K83" s="131">
        <v>8</v>
      </c>
      <c r="L83" s="131"/>
      <c r="M83" s="131"/>
    </row>
    <row r="84" spans="1:13" hidden="1" x14ac:dyDescent="0.2">
      <c r="A84" s="155"/>
      <c r="B84" s="43"/>
      <c r="C84" s="41"/>
      <c r="D84" s="43"/>
      <c r="E84" s="43"/>
      <c r="F84" s="43"/>
      <c r="G84" s="43"/>
      <c r="H84" s="43"/>
      <c r="I84" s="43"/>
      <c r="J84" s="130" t="s">
        <v>113</v>
      </c>
      <c r="K84" s="131">
        <v>9</v>
      </c>
      <c r="L84" s="131"/>
      <c r="M84" s="131"/>
    </row>
    <row r="85" spans="1:13" hidden="1" x14ac:dyDescent="0.2">
      <c r="A85" s="47" t="s">
        <v>44</v>
      </c>
      <c r="B85" s="43"/>
      <c r="C85" s="39" t="s">
        <v>23</v>
      </c>
      <c r="D85" s="43"/>
      <c r="E85" s="43"/>
      <c r="F85" s="43"/>
      <c r="G85" s="43"/>
      <c r="H85" s="43"/>
      <c r="I85" s="43"/>
      <c r="J85" s="130" t="s">
        <v>114</v>
      </c>
      <c r="K85" s="131">
        <v>10</v>
      </c>
      <c r="L85" s="131"/>
      <c r="M85" s="131"/>
    </row>
    <row r="86" spans="1:13" hidden="1" x14ac:dyDescent="0.2">
      <c r="A86" s="44">
        <v>24</v>
      </c>
      <c r="B86" s="43"/>
      <c r="C86" s="44" t="s">
        <v>24</v>
      </c>
      <c r="D86" s="43"/>
      <c r="E86" s="43"/>
      <c r="F86" s="43"/>
      <c r="G86" s="43"/>
      <c r="H86" s="43"/>
      <c r="I86" s="43"/>
      <c r="J86" s="130" t="s">
        <v>115</v>
      </c>
      <c r="K86" s="131">
        <v>11</v>
      </c>
      <c r="L86" s="131"/>
      <c r="M86" s="131"/>
    </row>
    <row r="87" spans="1:13" hidden="1" x14ac:dyDescent="0.2">
      <c r="A87" s="44"/>
      <c r="B87" s="43"/>
      <c r="C87" s="44" t="s">
        <v>25</v>
      </c>
      <c r="D87" s="43"/>
      <c r="E87" s="43"/>
      <c r="F87" s="43"/>
      <c r="G87" s="43"/>
      <c r="H87" s="43"/>
      <c r="I87" s="43"/>
      <c r="J87" s="130" t="s">
        <v>116</v>
      </c>
      <c r="K87" s="131">
        <v>12</v>
      </c>
      <c r="L87" s="131"/>
      <c r="M87" s="131"/>
    </row>
    <row r="88" spans="1:13" hidden="1" x14ac:dyDescent="0.2">
      <c r="A88" s="44"/>
      <c r="B88" s="43"/>
      <c r="C88" s="44" t="s">
        <v>27</v>
      </c>
      <c r="D88" s="43"/>
      <c r="E88" s="43"/>
      <c r="F88" s="43"/>
      <c r="G88" s="43"/>
      <c r="H88" s="43"/>
      <c r="I88" s="43"/>
      <c r="J88" s="131"/>
      <c r="K88" s="131">
        <v>13</v>
      </c>
      <c r="L88" s="132"/>
      <c r="M88" s="131"/>
    </row>
    <row r="89" spans="1:13" hidden="1" x14ac:dyDescent="0.2">
      <c r="A89" s="44"/>
      <c r="B89" s="43"/>
      <c r="C89" s="44" t="s">
        <v>26</v>
      </c>
      <c r="D89" s="43"/>
      <c r="E89" s="43"/>
      <c r="F89" s="43"/>
      <c r="G89" s="43"/>
      <c r="H89" s="43"/>
      <c r="I89" s="43"/>
      <c r="J89" s="131"/>
      <c r="K89" s="131">
        <v>14</v>
      </c>
      <c r="L89" s="132"/>
      <c r="M89" s="131"/>
    </row>
    <row r="90" spans="1:13" hidden="1" x14ac:dyDescent="0.2">
      <c r="A90" s="157"/>
      <c r="B90" s="158"/>
      <c r="C90" s="158">
        <v>0</v>
      </c>
      <c r="D90" s="48"/>
      <c r="E90" s="62" t="s">
        <v>59</v>
      </c>
      <c r="F90" s="62" t="s">
        <v>59</v>
      </c>
      <c r="G90" s="62"/>
      <c r="H90" s="62" t="s">
        <v>58</v>
      </c>
      <c r="I90" s="62" t="s">
        <v>14</v>
      </c>
      <c r="K90" s="13">
        <v>15</v>
      </c>
      <c r="L90" s="66"/>
    </row>
    <row r="91" spans="1:13" hidden="1" x14ac:dyDescent="0.2">
      <c r="A91" s="49" t="s">
        <v>98</v>
      </c>
      <c r="B91" s="48"/>
      <c r="C91" s="48">
        <v>15</v>
      </c>
      <c r="D91" s="48" t="s">
        <v>89</v>
      </c>
      <c r="E91" s="62" t="s">
        <v>67</v>
      </c>
      <c r="F91" s="62" t="s">
        <v>60</v>
      </c>
      <c r="G91" s="62"/>
      <c r="H91" s="62" t="s">
        <v>60</v>
      </c>
      <c r="I91" s="62" t="s">
        <v>60</v>
      </c>
      <c r="J91" s="71" t="s">
        <v>128</v>
      </c>
      <c r="K91" s="13">
        <v>16</v>
      </c>
      <c r="L91" s="71"/>
    </row>
    <row r="92" spans="1:13" hidden="1" x14ac:dyDescent="0.2">
      <c r="A92" s="49" t="s">
        <v>99</v>
      </c>
      <c r="B92" s="48"/>
      <c r="C92" s="48">
        <v>25</v>
      </c>
      <c r="D92" s="62" t="s">
        <v>85</v>
      </c>
      <c r="E92" s="62" t="s">
        <v>66</v>
      </c>
      <c r="F92" s="62" t="s">
        <v>67</v>
      </c>
      <c r="G92" s="62" t="s">
        <v>66</v>
      </c>
      <c r="H92" s="62" t="s">
        <v>66</v>
      </c>
      <c r="I92" s="62" t="s">
        <v>66</v>
      </c>
      <c r="J92" s="71" t="s">
        <v>94</v>
      </c>
      <c r="K92" s="13">
        <v>17</v>
      </c>
      <c r="L92" s="71"/>
    </row>
    <row r="93" spans="1:13" hidden="1" x14ac:dyDescent="0.2">
      <c r="A93" s="49" t="s">
        <v>101</v>
      </c>
      <c r="B93" s="48"/>
      <c r="C93" s="48">
        <v>15</v>
      </c>
      <c r="D93" s="48" t="s">
        <v>90</v>
      </c>
      <c r="E93" s="62" t="s">
        <v>67</v>
      </c>
      <c r="F93" s="62" t="s">
        <v>60</v>
      </c>
      <c r="G93" s="62"/>
      <c r="H93" s="62" t="s">
        <v>60</v>
      </c>
      <c r="I93" s="62" t="s">
        <v>60</v>
      </c>
      <c r="J93" s="71" t="s">
        <v>95</v>
      </c>
      <c r="K93" s="13">
        <v>18</v>
      </c>
      <c r="L93" s="71"/>
    </row>
    <row r="94" spans="1:13" hidden="1" x14ac:dyDescent="0.2">
      <c r="A94" s="49" t="s">
        <v>100</v>
      </c>
      <c r="B94" s="48"/>
      <c r="C94" s="48">
        <v>25</v>
      </c>
      <c r="D94" s="48" t="s">
        <v>45</v>
      </c>
      <c r="E94" s="62" t="s">
        <v>66</v>
      </c>
      <c r="F94" s="62" t="s">
        <v>67</v>
      </c>
      <c r="G94" s="62" t="s">
        <v>66</v>
      </c>
      <c r="H94" s="62" t="s">
        <v>66</v>
      </c>
      <c r="I94" s="62" t="s">
        <v>66</v>
      </c>
      <c r="J94" s="71" t="s">
        <v>94</v>
      </c>
      <c r="K94" s="13">
        <v>19</v>
      </c>
      <c r="L94" s="71"/>
    </row>
    <row r="95" spans="1:13" hidden="1" x14ac:dyDescent="0.2">
      <c r="A95" s="49" t="s">
        <v>102</v>
      </c>
      <c r="B95" s="48"/>
      <c r="C95" s="48">
        <v>60</v>
      </c>
      <c r="D95" s="48" t="s">
        <v>91</v>
      </c>
      <c r="E95" s="62" t="s">
        <v>67</v>
      </c>
      <c r="F95" s="62" t="s">
        <v>67</v>
      </c>
      <c r="G95" s="62" t="s">
        <v>67</v>
      </c>
      <c r="H95" s="62" t="s">
        <v>67</v>
      </c>
      <c r="I95" s="62" t="s">
        <v>67</v>
      </c>
      <c r="J95" s="71" t="s">
        <v>96</v>
      </c>
      <c r="K95" s="13">
        <v>20</v>
      </c>
      <c r="L95" s="71"/>
    </row>
    <row r="96" spans="1:13" hidden="1" x14ac:dyDescent="0.2">
      <c r="A96" s="49" t="s">
        <v>103</v>
      </c>
      <c r="B96" s="48"/>
      <c r="C96" s="48">
        <v>80</v>
      </c>
      <c r="D96" s="48" t="s">
        <v>92</v>
      </c>
      <c r="E96" s="62" t="s">
        <v>67</v>
      </c>
      <c r="F96" s="62" t="s">
        <v>67</v>
      </c>
      <c r="G96" s="62" t="s">
        <v>67</v>
      </c>
      <c r="H96" s="62" t="s">
        <v>67</v>
      </c>
      <c r="I96" s="62" t="s">
        <v>67</v>
      </c>
      <c r="J96" s="71" t="s">
        <v>96</v>
      </c>
      <c r="K96" s="13">
        <v>21</v>
      </c>
      <c r="L96" s="71"/>
    </row>
    <row r="97" spans="1:13" hidden="1" x14ac:dyDescent="0.2">
      <c r="A97" s="49" t="s">
        <v>104</v>
      </c>
      <c r="B97" s="48"/>
      <c r="C97" s="48">
        <v>100</v>
      </c>
      <c r="D97" s="48" t="s">
        <v>46</v>
      </c>
      <c r="E97" s="62" t="s">
        <v>67</v>
      </c>
      <c r="F97" s="62" t="s">
        <v>67</v>
      </c>
      <c r="G97" s="62" t="s">
        <v>67</v>
      </c>
      <c r="H97" s="62" t="s">
        <v>67</v>
      </c>
      <c r="I97" s="62" t="s">
        <v>67</v>
      </c>
      <c r="J97" s="71" t="s">
        <v>96</v>
      </c>
      <c r="K97" s="13">
        <v>22</v>
      </c>
      <c r="L97" s="71"/>
    </row>
    <row r="98" spans="1:13" hidden="1" x14ac:dyDescent="0.2">
      <c r="A98" s="13">
        <v>0</v>
      </c>
      <c r="L98" s="13">
        <v>23</v>
      </c>
      <c r="M98" s="66"/>
    </row>
    <row r="99" spans="1:13" hidden="1" x14ac:dyDescent="0.2">
      <c r="A99" s="8">
        <v>1</v>
      </c>
      <c r="L99" s="13">
        <v>24</v>
      </c>
      <c r="M99" s="66"/>
    </row>
    <row r="100" spans="1:13" hidden="1" x14ac:dyDescent="0.2">
      <c r="A100" s="13">
        <v>2</v>
      </c>
      <c r="B100" s="48" t="s">
        <v>89</v>
      </c>
      <c r="C100" s="13">
        <v>1</v>
      </c>
      <c r="D100" s="83" t="s">
        <v>88</v>
      </c>
      <c r="L100" s="13">
        <v>25</v>
      </c>
      <c r="M100" s="66"/>
    </row>
    <row r="101" spans="1:13" hidden="1" x14ac:dyDescent="0.2">
      <c r="A101" s="13">
        <v>3</v>
      </c>
      <c r="B101" s="62" t="s">
        <v>85</v>
      </c>
      <c r="C101" s="13">
        <v>3</v>
      </c>
      <c r="D101" s="83" t="s">
        <v>87</v>
      </c>
      <c r="L101" s="13">
        <v>26</v>
      </c>
      <c r="M101" s="66"/>
    </row>
    <row r="102" spans="1:13" hidden="1" x14ac:dyDescent="0.2">
      <c r="A102" s="13">
        <v>4</v>
      </c>
      <c r="B102" s="48" t="s">
        <v>90</v>
      </c>
      <c r="C102" s="13">
        <v>1</v>
      </c>
      <c r="D102" s="83" t="s">
        <v>88</v>
      </c>
      <c r="L102" s="13">
        <v>27</v>
      </c>
      <c r="M102" s="66"/>
    </row>
    <row r="103" spans="1:13" hidden="1" x14ac:dyDescent="0.2">
      <c r="A103" s="13">
        <v>5</v>
      </c>
      <c r="B103" s="48" t="s">
        <v>45</v>
      </c>
      <c r="C103" s="13">
        <v>3</v>
      </c>
      <c r="D103" s="83" t="s">
        <v>87</v>
      </c>
      <c r="L103" s="13">
        <v>28</v>
      </c>
      <c r="M103" s="66"/>
    </row>
    <row r="104" spans="1:13" hidden="1" x14ac:dyDescent="0.2">
      <c r="A104" s="8">
        <v>6</v>
      </c>
      <c r="B104" s="48" t="s">
        <v>91</v>
      </c>
      <c r="C104" s="13">
        <v>3</v>
      </c>
      <c r="D104" s="83" t="s">
        <v>87</v>
      </c>
      <c r="L104" s="13">
        <v>29</v>
      </c>
      <c r="M104" s="66"/>
    </row>
    <row r="105" spans="1:13" hidden="1" x14ac:dyDescent="0.2">
      <c r="A105" s="13">
        <v>7</v>
      </c>
      <c r="B105" s="48" t="s">
        <v>92</v>
      </c>
      <c r="C105" s="13">
        <v>3</v>
      </c>
      <c r="D105" s="83" t="s">
        <v>87</v>
      </c>
      <c r="L105" s="13">
        <v>30</v>
      </c>
      <c r="M105" s="66"/>
    </row>
    <row r="106" spans="1:13" hidden="1" x14ac:dyDescent="0.2">
      <c r="A106" s="13">
        <v>8</v>
      </c>
      <c r="B106" s="48" t="s">
        <v>46</v>
      </c>
      <c r="C106" s="13">
        <v>3</v>
      </c>
      <c r="D106" s="83" t="s">
        <v>87</v>
      </c>
      <c r="L106" s="13">
        <v>31</v>
      </c>
      <c r="M106" s="66"/>
    </row>
    <row r="107" spans="1:13" hidden="1" x14ac:dyDescent="0.2">
      <c r="A107" s="13">
        <v>9</v>
      </c>
    </row>
    <row r="108" spans="1:13" hidden="1" x14ac:dyDescent="0.2">
      <c r="A108" s="13">
        <v>10</v>
      </c>
    </row>
    <row r="109" spans="1:13" hidden="1" x14ac:dyDescent="0.2">
      <c r="A109" s="8">
        <v>11</v>
      </c>
      <c r="B109" s="129" t="s">
        <v>130</v>
      </c>
    </row>
    <row r="110" spans="1:13" hidden="1" x14ac:dyDescent="0.2">
      <c r="A110" s="13">
        <v>12</v>
      </c>
      <c r="B110" s="119" t="s">
        <v>135</v>
      </c>
    </row>
    <row r="111" spans="1:13" hidden="1" x14ac:dyDescent="0.2">
      <c r="A111" s="13">
        <v>13</v>
      </c>
    </row>
    <row r="112" spans="1:13" hidden="1" x14ac:dyDescent="0.2">
      <c r="A112" s="13">
        <v>14</v>
      </c>
    </row>
    <row r="113" spans="1:4" hidden="1" x14ac:dyDescent="0.2">
      <c r="A113" s="13">
        <v>15</v>
      </c>
    </row>
    <row r="114" spans="1:4" hidden="1" x14ac:dyDescent="0.2">
      <c r="A114" s="8">
        <v>16</v>
      </c>
    </row>
    <row r="115" spans="1:4" hidden="1" x14ac:dyDescent="0.2">
      <c r="A115" s="13">
        <v>17</v>
      </c>
      <c r="D115" s="83" t="s">
        <v>124</v>
      </c>
    </row>
    <row r="116" spans="1:4" hidden="1" x14ac:dyDescent="0.2">
      <c r="A116" s="13">
        <v>18</v>
      </c>
      <c r="D116" s="83" t="s">
        <v>1</v>
      </c>
    </row>
    <row r="117" spans="1:4" hidden="1" x14ac:dyDescent="0.2">
      <c r="A117" s="13">
        <v>19</v>
      </c>
      <c r="D117" s="83" t="s">
        <v>56</v>
      </c>
    </row>
    <row r="118" spans="1:4" hidden="1" x14ac:dyDescent="0.2">
      <c r="A118" s="13">
        <v>20</v>
      </c>
    </row>
    <row r="119" spans="1:4" hidden="1" x14ac:dyDescent="0.2">
      <c r="A119" s="8">
        <v>21</v>
      </c>
    </row>
    <row r="120" spans="1:4" hidden="1" x14ac:dyDescent="0.2">
      <c r="A120" s="13">
        <v>22</v>
      </c>
    </row>
    <row r="121" spans="1:4" hidden="1" x14ac:dyDescent="0.2">
      <c r="A121" s="13">
        <v>23</v>
      </c>
    </row>
    <row r="122" spans="1:4" hidden="1" x14ac:dyDescent="0.2">
      <c r="A122" s="13">
        <v>24</v>
      </c>
    </row>
    <row r="123" spans="1:4" hidden="1" x14ac:dyDescent="0.2">
      <c r="A123" s="13">
        <v>25</v>
      </c>
    </row>
    <row r="124" spans="1:4" hidden="1" x14ac:dyDescent="0.2">
      <c r="A124" s="8">
        <v>26</v>
      </c>
    </row>
    <row r="125" spans="1:4" hidden="1" x14ac:dyDescent="0.2">
      <c r="A125" s="13">
        <v>27</v>
      </c>
    </row>
    <row r="126" spans="1:4" hidden="1" x14ac:dyDescent="0.2">
      <c r="A126" s="13">
        <v>28</v>
      </c>
    </row>
    <row r="127" spans="1:4" hidden="1" x14ac:dyDescent="0.2">
      <c r="A127" s="13">
        <v>29</v>
      </c>
    </row>
    <row r="128" spans="1:4" hidden="1" x14ac:dyDescent="0.2">
      <c r="A128" s="13">
        <v>30</v>
      </c>
    </row>
    <row r="129" spans="1:1" hidden="1" x14ac:dyDescent="0.2">
      <c r="A129" s="8">
        <v>31</v>
      </c>
    </row>
  </sheetData>
  <sheetProtection algorithmName="SHA-512" hashValue="wpRRW8z0f/UW+9w0pThDIlsTGy60tiORS0e9R4gWLNMqW5VPwgVmC8o2lsJX1FtH1QlxjkoBoo0or5klMHCr2A==" saltValue="65SVUk7A8u0S2uXT4wvdkA==" spinCount="100000" sheet="1" selectLockedCells="1"/>
  <mergeCells count="51">
    <mergeCell ref="A20:D20"/>
    <mergeCell ref="G20:H20"/>
    <mergeCell ref="I20:J20"/>
    <mergeCell ref="A1:C2"/>
    <mergeCell ref="D1:H2"/>
    <mergeCell ref="A8:J8"/>
    <mergeCell ref="A14:D14"/>
    <mergeCell ref="E14:I14"/>
    <mergeCell ref="A15:D15"/>
    <mergeCell ref="E15:F15"/>
    <mergeCell ref="G15:I15"/>
    <mergeCell ref="A16:D16"/>
    <mergeCell ref="E16:F16"/>
    <mergeCell ref="G16:I16"/>
    <mergeCell ref="G19:H19"/>
    <mergeCell ref="I19:J19"/>
    <mergeCell ref="F30:H30"/>
    <mergeCell ref="E21:H21"/>
    <mergeCell ref="A22:B22"/>
    <mergeCell ref="E22:H22"/>
    <mergeCell ref="A24:J24"/>
    <mergeCell ref="C26:D26"/>
    <mergeCell ref="F26:H26"/>
    <mergeCell ref="I26:J26"/>
    <mergeCell ref="G28:H28"/>
    <mergeCell ref="I28:J28"/>
    <mergeCell ref="A29:C29"/>
    <mergeCell ref="G29:H29"/>
    <mergeCell ref="I29:J29"/>
    <mergeCell ref="A41:J41"/>
    <mergeCell ref="A31:C31"/>
    <mergeCell ref="F31:H31"/>
    <mergeCell ref="A33:J33"/>
    <mergeCell ref="G36:H36"/>
    <mergeCell ref="A37:C37"/>
    <mergeCell ref="G37:H37"/>
    <mergeCell ref="A38:C38"/>
    <mergeCell ref="G38:H38"/>
    <mergeCell ref="A39:C39"/>
    <mergeCell ref="G39:H39"/>
    <mergeCell ref="A40:J40"/>
    <mergeCell ref="D42:J42"/>
    <mergeCell ref="A44:C44"/>
    <mergeCell ref="A45:C45"/>
    <mergeCell ref="A46:C46"/>
    <mergeCell ref="A47:C47"/>
    <mergeCell ref="A48:C48"/>
    <mergeCell ref="A49:C49"/>
    <mergeCell ref="A50:C50"/>
    <mergeCell ref="A51:C51"/>
    <mergeCell ref="A42:C42"/>
  </mergeCells>
  <conditionalFormatting sqref="A31:C31">
    <cfRule type="cellIs" dxfId="125" priority="62" operator="equal">
      <formula>"Not applicable"</formula>
    </cfRule>
  </conditionalFormatting>
  <conditionalFormatting sqref="A29:C29">
    <cfRule type="cellIs" dxfId="124" priority="61" stopIfTrue="1" operator="equal">
      <formula>"ITF appointed Supervisor"</formula>
    </cfRule>
  </conditionalFormatting>
  <conditionalFormatting sqref="F37:G37">
    <cfRule type="expression" dxfId="123" priority="60" stopIfTrue="1">
      <formula>AND($F$37="No",$I$20="W570")</formula>
    </cfRule>
  </conditionalFormatting>
  <conditionalFormatting sqref="F38:G38">
    <cfRule type="expression" dxfId="122" priority="59" stopIfTrue="1">
      <formula>AND($F$38="No",$I$20="W570")</formula>
    </cfRule>
  </conditionalFormatting>
  <conditionalFormatting sqref="F29">
    <cfRule type="expression" dxfId="121" priority="2">
      <formula>$E$29=$C$83</formula>
    </cfRule>
    <cfRule type="expression" dxfId="120" priority="58" stopIfTrue="1">
      <formula>AND($F$29="No",OR($I$20 ="W57",$I$20="W100"))</formula>
    </cfRule>
  </conditionalFormatting>
  <conditionalFormatting sqref="E29">
    <cfRule type="expression" dxfId="119" priority="1">
      <formula>$E$29=$C$83</formula>
    </cfRule>
    <cfRule type="cellIs" dxfId="118" priority="17" operator="equal">
      <formula>"White Ref"</formula>
    </cfRule>
    <cfRule type="expression" dxfId="117" priority="57" stopIfTrue="1">
      <formula>AND($A$20="Women's Circuit $100,000",$E$29="Silver/Ref")</formula>
    </cfRule>
  </conditionalFormatting>
  <conditionalFormatting sqref="I29">
    <cfRule type="expression" dxfId="116" priority="56" stopIfTrue="1">
      <formula>$F$29="No"</formula>
    </cfRule>
  </conditionalFormatting>
  <conditionalFormatting sqref="A14:D14">
    <cfRule type="expression" dxfId="115" priority="55" stopIfTrue="1">
      <formula>$A$14&lt;&gt;"Please complete in Applicant tab"</formula>
    </cfRule>
  </conditionalFormatting>
  <conditionalFormatting sqref="A16:D16">
    <cfRule type="expression" dxfId="114" priority="54" stopIfTrue="1">
      <formula>$A$16&lt;&gt;"Please complete in Applicant tab"</formula>
    </cfRule>
  </conditionalFormatting>
  <conditionalFormatting sqref="E14:I14">
    <cfRule type="expression" dxfId="113" priority="53" stopIfTrue="1">
      <formula>$E$14&lt;&gt;"Please complete in Applicant tab"</formula>
    </cfRule>
  </conditionalFormatting>
  <conditionalFormatting sqref="E16">
    <cfRule type="expression" dxfId="112" priority="52" stopIfTrue="1">
      <formula>$E$16&lt;&gt;"Please complete in Applicant tab"</formula>
    </cfRule>
  </conditionalFormatting>
  <conditionalFormatting sqref="A46:F46 H46">
    <cfRule type="expression" dxfId="111" priority="51" stopIfTrue="1">
      <formula>$I$46&lt;&gt;""</formula>
    </cfRule>
  </conditionalFormatting>
  <conditionalFormatting sqref="A47:F47 H47">
    <cfRule type="expression" dxfId="110" priority="50" stopIfTrue="1">
      <formula>$I$47&lt;&gt;""</formula>
    </cfRule>
  </conditionalFormatting>
  <conditionalFormatting sqref="A49:F49 H49">
    <cfRule type="expression" dxfId="109" priority="49" stopIfTrue="1">
      <formula>$I$49&lt;&gt;""</formula>
    </cfRule>
  </conditionalFormatting>
  <conditionalFormatting sqref="A51:F51 H51">
    <cfRule type="expression" dxfId="108" priority="48">
      <formula>$I$51&lt;&gt;""</formula>
    </cfRule>
  </conditionalFormatting>
  <conditionalFormatting sqref="E31">
    <cfRule type="expression" dxfId="107" priority="3">
      <formula>$F$29="Yes"</formula>
    </cfRule>
    <cfRule type="expression" dxfId="106" priority="47">
      <formula>$E$31="Yes"</formula>
    </cfRule>
  </conditionalFormatting>
  <conditionalFormatting sqref="A48:F48 H48">
    <cfRule type="expression" dxfId="105" priority="46">
      <formula>$I$48&lt;&gt;""</formula>
    </cfRule>
  </conditionalFormatting>
  <conditionalFormatting sqref="A50:F50 H50">
    <cfRule type="expression" dxfId="104" priority="45" stopIfTrue="1">
      <formula>$I$50&lt;&gt;""</formula>
    </cfRule>
  </conditionalFormatting>
  <conditionalFormatting sqref="E37">
    <cfRule type="expression" dxfId="103" priority="44">
      <formula>$M$37&lt;&gt;""</formula>
    </cfRule>
  </conditionalFormatting>
  <conditionalFormatting sqref="E38">
    <cfRule type="expression" dxfId="102" priority="43">
      <formula>$M$38&lt;&gt;""</formula>
    </cfRule>
  </conditionalFormatting>
  <conditionalFormatting sqref="E29">
    <cfRule type="expression" dxfId="101" priority="42" stopIfTrue="1">
      <formula>$B$19=100</formula>
    </cfRule>
  </conditionalFormatting>
  <conditionalFormatting sqref="F29">
    <cfRule type="expression" dxfId="100" priority="41" stopIfTrue="1">
      <formula>$B$19&gt;49</formula>
    </cfRule>
  </conditionalFormatting>
  <conditionalFormatting sqref="G16">
    <cfRule type="expression" dxfId="99" priority="63" stopIfTrue="1">
      <formula>$G$16&lt;&gt;"Please complete in Applicant tab"</formula>
    </cfRule>
  </conditionalFormatting>
  <conditionalFormatting sqref="F26:H26">
    <cfRule type="expression" dxfId="98" priority="40">
      <formula>$M$26=2</formula>
    </cfRule>
  </conditionalFormatting>
  <conditionalFormatting sqref="C26:D26">
    <cfRule type="expression" dxfId="97" priority="39">
      <formula>$M$26=1</formula>
    </cfRule>
  </conditionalFormatting>
  <conditionalFormatting sqref="G29">
    <cfRule type="expression" dxfId="96" priority="37">
      <formula>$F$29="YES"</formula>
    </cfRule>
    <cfRule type="expression" dxfId="95" priority="38" stopIfTrue="1">
      <formula>$F$29="No"</formula>
    </cfRule>
  </conditionalFormatting>
  <conditionalFormatting sqref="G44">
    <cfRule type="cellIs" dxfId="94" priority="35" operator="equal">
      <formula>$H$83</formula>
    </cfRule>
    <cfRule type="expression" dxfId="93" priority="36">
      <formula>$I$44&lt;&gt;""</formula>
    </cfRule>
  </conditionalFormatting>
  <conditionalFormatting sqref="G46">
    <cfRule type="cellIs" dxfId="92" priority="33" operator="equal">
      <formula>$H$83</formula>
    </cfRule>
    <cfRule type="expression" dxfId="91" priority="34">
      <formula>$I$46&lt;&gt;""</formula>
    </cfRule>
  </conditionalFormatting>
  <conditionalFormatting sqref="G47">
    <cfRule type="cellIs" dxfId="90" priority="31" operator="equal">
      <formula>$H$83</formula>
    </cfRule>
    <cfRule type="expression" dxfId="89" priority="32">
      <formula>$I$47&lt;&gt;""</formula>
    </cfRule>
  </conditionalFormatting>
  <conditionalFormatting sqref="G49">
    <cfRule type="cellIs" dxfId="88" priority="29" operator="equal">
      <formula>$H$83</formula>
    </cfRule>
    <cfRule type="expression" dxfId="87" priority="30">
      <formula>$I$49&lt;&gt;""</formula>
    </cfRule>
  </conditionalFormatting>
  <conditionalFormatting sqref="G50">
    <cfRule type="cellIs" dxfId="86" priority="27" operator="equal">
      <formula>$H$83</formula>
    </cfRule>
    <cfRule type="expression" dxfId="85" priority="28">
      <formula>$M$49=1</formula>
    </cfRule>
  </conditionalFormatting>
  <conditionalFormatting sqref="G51">
    <cfRule type="cellIs" dxfId="84" priority="25" operator="equal">
      <formula>$H$83</formula>
    </cfRule>
    <cfRule type="expression" dxfId="83" priority="26">
      <formula>$M$51=1</formula>
    </cfRule>
  </conditionalFormatting>
  <conditionalFormatting sqref="G45">
    <cfRule type="cellIs" dxfId="82" priority="23" operator="equal">
      <formula>$H$83</formula>
    </cfRule>
    <cfRule type="expression" dxfId="81" priority="24">
      <formula>$I$45&lt;&gt;""</formula>
    </cfRule>
  </conditionalFormatting>
  <conditionalFormatting sqref="G48">
    <cfRule type="cellIs" dxfId="80" priority="21" operator="equal">
      <formula>$H$83</formula>
    </cfRule>
    <cfRule type="expression" dxfId="79" priority="22">
      <formula>$I$48&lt;&gt;""</formula>
    </cfRule>
  </conditionalFormatting>
  <conditionalFormatting sqref="A31:D31">
    <cfRule type="expression" dxfId="78" priority="19">
      <formula>$F$29="YES"</formula>
    </cfRule>
    <cfRule type="expression" dxfId="77" priority="20">
      <formula>$F$29="No"</formula>
    </cfRule>
  </conditionalFormatting>
  <conditionalFormatting sqref="A39:H39">
    <cfRule type="expression" dxfId="76" priority="18">
      <formula>$I$39="White"</formula>
    </cfRule>
  </conditionalFormatting>
  <conditionalFormatting sqref="I20:J20">
    <cfRule type="cellIs" dxfId="75" priority="16" operator="equal">
      <formula>$H$77</formula>
    </cfRule>
  </conditionalFormatting>
  <conditionalFormatting sqref="F30">
    <cfRule type="expression" dxfId="74" priority="15">
      <formula>$F$33="No"</formula>
    </cfRule>
  </conditionalFormatting>
  <conditionalFormatting sqref="F31:H31">
    <cfRule type="expression" dxfId="73" priority="6">
      <formula>$I$20="no"</formula>
    </cfRule>
    <cfRule type="expression" dxfId="72" priority="14">
      <formula>$I$20=$H$77</formula>
    </cfRule>
  </conditionalFormatting>
  <conditionalFormatting sqref="I31">
    <cfRule type="expression" dxfId="71" priority="5">
      <formula>$I$20="no"</formula>
    </cfRule>
    <cfRule type="expression" dxfId="70" priority="13">
      <formula>$I$20=$H$77</formula>
    </cfRule>
  </conditionalFormatting>
  <conditionalFormatting sqref="J31">
    <cfRule type="expression" dxfId="69" priority="4">
      <formula>$I$20="no"</formula>
    </cfRule>
    <cfRule type="expression" dxfId="68" priority="12">
      <formula>$I$20=$H$77</formula>
    </cfRule>
  </conditionalFormatting>
  <conditionalFormatting sqref="A30">
    <cfRule type="expression" dxfId="67" priority="11">
      <formula>$F$29="No"</formula>
    </cfRule>
  </conditionalFormatting>
  <conditionalFormatting sqref="D30">
    <cfRule type="expression" dxfId="66" priority="10">
      <formula>$F$29="No"</formula>
    </cfRule>
  </conditionalFormatting>
  <conditionalFormatting sqref="E30">
    <cfRule type="expression" dxfId="65" priority="9">
      <formula>$F$29="No"</formula>
    </cfRule>
  </conditionalFormatting>
  <conditionalFormatting sqref="F30:J30">
    <cfRule type="expression" dxfId="64" priority="8">
      <formula>$I$20="Yes"</formula>
    </cfRule>
  </conditionalFormatting>
  <conditionalFormatting sqref="I29:J29">
    <cfRule type="expression" dxfId="63" priority="7">
      <formula>$F$29="Yes"</formula>
    </cfRule>
  </conditionalFormatting>
  <dataValidations count="21">
    <dataValidation type="list" allowBlank="1" showInputMessage="1" showErrorMessage="1" errorTitle="Select from dropdown list" promptTitle="Select!" prompt="Select from dropdown list" sqref="A20:D20" xr:uid="{CCC383F4-63B7-4E7B-B0B8-827E1C6C9B43}">
      <formula1>$A$77:$A$83</formula1>
    </dataValidation>
    <dataValidation type="list" allowBlank="1" showInputMessage="1" showErrorMessage="1" sqref="E29" xr:uid="{4C57A51C-756B-463E-A2AD-6795B0F23728}">
      <formula1>IF(B19&gt;15,C77:C78,C81:C83)</formula1>
    </dataValidation>
    <dataValidation type="list" allowBlank="1" showInputMessage="1" showErrorMessage="1" sqref="I20:J20" xr:uid="{1B2F5E1B-7BFC-4486-A617-0C455C34BBF8}">
      <formula1>$H$77:$H$78</formula1>
    </dataValidation>
    <dataValidation type="list" allowBlank="1" showInputMessage="1" showErrorMessage="1" sqref="C22" xr:uid="{A72A587A-6878-408A-A7CE-98D3694BBF9E}">
      <formula1>$A$99:$A$129</formula1>
    </dataValidation>
    <dataValidation type="list" allowBlank="1" showInputMessage="1" showErrorMessage="1" sqref="D22" xr:uid="{129A75A4-32DF-41C8-AA83-4DB68D87016C}">
      <formula1>$J$76:$J$87</formula1>
    </dataValidation>
    <dataValidation type="list" operator="greaterThanOrEqual" allowBlank="1" showInputMessage="1" showErrorMessage="1" sqref="G20:H20" xr:uid="{1C433E51-0F47-44F0-8897-8D496AA987D4}">
      <formula1>$A$99:$A$100</formula1>
    </dataValidation>
    <dataValidation type="list" allowBlank="1" showInputMessage="1" showErrorMessage="1" sqref="E39" xr:uid="{26EC4BB0-43C4-4B80-9C79-76129C66CA5C}">
      <formula1>$F$77:$F$81</formula1>
    </dataValidation>
    <dataValidation type="list" allowBlank="1" showInputMessage="1" showErrorMessage="1" errorTitle="Select from dropdown list" promptTitle="Select!" prompt="Select from dropdown list" sqref="E52" xr:uid="{6B8843EA-A829-4FE9-AB80-BFA1F0A69039}">
      <formula1>$F$77:$F$79</formula1>
    </dataValidation>
    <dataValidation type="list" allowBlank="1" showInputMessage="1" showErrorMessage="1" sqref="E44:E51" xr:uid="{50B6EF39-F0A8-489A-AAF8-852C5BB15980}">
      <formula1>$F$77:$F$83</formula1>
    </dataValidation>
    <dataValidation type="whole" operator="greaterThanOrEqual" allowBlank="1" showInputMessage="1" showErrorMessage="1" sqref="F20" xr:uid="{502594FF-0922-4232-9C81-F50A71395AB7}">
      <formula1>3</formula1>
    </dataValidation>
    <dataValidation type="whole" operator="greaterThanOrEqual" allowBlank="1" showInputMessage="1" showErrorMessage="1" sqref="E20" xr:uid="{A8D84E67-2AD0-4037-9AE7-4AC175722028}">
      <formula1>2</formula1>
    </dataValidation>
    <dataValidation type="list" allowBlank="1" showInputMessage="1" showErrorMessage="1" sqref="E37" xr:uid="{C0FF8D8C-B5C7-4A12-B06C-33E6FA18787A}">
      <formula1>$E$77:$E$80</formula1>
    </dataValidation>
    <dataValidation type="list" allowBlank="1" showInputMessage="1" showErrorMessage="1" errorTitle="Select from dropdown list" promptTitle="Select!" prompt="Select from dropdown list" sqref="D31 I31" xr:uid="{E336F47B-92BB-477D-912A-3A402C9881A5}">
      <formula1>$D$77:$D$82</formula1>
    </dataValidation>
    <dataValidation type="list" allowBlank="1" showInputMessage="1" showErrorMessage="1" sqref="E38" xr:uid="{B8C06C94-A883-453D-AC65-1040271DC532}">
      <formula1>$E$77:$E$81</formula1>
    </dataValidation>
    <dataValidation type="list" allowBlank="1" showInputMessage="1" showErrorMessage="1" errorTitle="Select from dropdown list" promptTitle="Select!" prompt="Select from dropdown list" sqref="F52:H52" xr:uid="{F3F97B5F-ED5E-4AD1-ACD6-863510C5DEB0}">
      <formula1>$I$77:$I$78</formula1>
    </dataValidation>
    <dataValidation type="list" allowBlank="1" showInputMessage="1" showErrorMessage="1" errorTitle="Select from dropdown list" promptTitle="Select!" prompt="Select from dropdown list" sqref="F44:F51 F37:F39" xr:uid="{2228033D-3A13-4186-87D9-6F85EEEBB196}">
      <formula1>$I$77:$I$79</formula1>
    </dataValidation>
    <dataValidation type="list" allowBlank="1" showInputMessage="1" showErrorMessage="1" errorTitle="Select from dropdown list" promptTitle="Select!" prompt="Select from dropdown list" sqref="H44:H51" xr:uid="{51CF8544-D553-47CC-91EA-7E0D463F9432}">
      <formula1>$M$76:$M$80</formula1>
    </dataValidation>
    <dataValidation type="list" allowBlank="1" showInputMessage="1" showErrorMessage="1" sqref="G29:H29" xr:uid="{9B0DEB03-AF92-4272-98CA-AD8FCAE573C6}">
      <formula1>$M$76:$M$77</formula1>
    </dataValidation>
    <dataValidation type="list" allowBlank="1" showInputMessage="1" showErrorMessage="1" sqref="G44:G51" xr:uid="{13C3DF61-FFDC-4A94-8BD0-61F2924AC576}">
      <formula1>$H$82:$H$83</formula1>
    </dataValidation>
    <dataValidation type="list" allowBlank="1" showInputMessage="1" showErrorMessage="1" errorTitle="Select from dropdown list" promptTitle="Select!" prompt="Select from dropdown list" sqref="G37:H39" xr:uid="{31A9540D-D672-46CC-B26C-06A662575D96}">
      <formula1>$M$76:$M$78</formula1>
    </dataValidation>
    <dataValidation type="list" allowBlank="1" showInputMessage="1" showErrorMessage="1" sqref="F29" xr:uid="{1E17DF49-51F8-4BF1-91DE-377CDDC50A8A}">
      <formula1>IF(OR(E29=C83,B19&gt;25),H77,H77:H78)</formula1>
    </dataValidation>
  </dataValidations>
  <printOptions horizontalCentered="1"/>
  <pageMargins left="0.39370078740157483" right="0.19685039370078741" top="0.39370078740157483" bottom="0.19685039370078741" header="0" footer="0"/>
  <pageSetup paperSize="9" scale="82"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1">
              <controlPr locked="0" defaultSize="0" autoFill="0" autoLine="0" autoPict="0">
                <anchor moveWithCells="1">
                  <from>
                    <xdr:col>1</xdr:col>
                    <xdr:colOff>523875</xdr:colOff>
                    <xdr:row>24</xdr:row>
                    <xdr:rowOff>47625</xdr:rowOff>
                  </from>
                  <to>
                    <xdr:col>1</xdr:col>
                    <xdr:colOff>733425</xdr:colOff>
                    <xdr:row>26</xdr:row>
                    <xdr:rowOff>38100</xdr:rowOff>
                  </to>
                </anchor>
              </controlPr>
            </control>
          </mc:Choice>
        </mc:AlternateContent>
        <mc:AlternateContent xmlns:mc="http://schemas.openxmlformats.org/markup-compatibility/2006">
          <mc:Choice Requires="x14">
            <control shapeId="22530" r:id="rId5" name="Option Button 2">
              <controlPr locked="0" defaultSize="0" autoFill="0" autoLine="0" autoPict="0">
                <anchor moveWithCells="1">
                  <from>
                    <xdr:col>4</xdr:col>
                    <xdr:colOff>495300</xdr:colOff>
                    <xdr:row>24</xdr:row>
                    <xdr:rowOff>57150</xdr:rowOff>
                  </from>
                  <to>
                    <xdr:col>5</xdr:col>
                    <xdr:colOff>9525</xdr:colOff>
                    <xdr:row>26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40416-3606-438C-97E4-96D475C72C4C}">
  <sheetPr>
    <pageSetUpPr fitToPage="1"/>
  </sheetPr>
  <dimension ref="A1:O129"/>
  <sheetViews>
    <sheetView showGridLines="0" showZeros="0" zoomScaleNormal="100" workbookViewId="0">
      <selection activeCell="J16" sqref="J16"/>
    </sheetView>
  </sheetViews>
  <sheetFormatPr defaultRowHeight="12.75" x14ac:dyDescent="0.2"/>
  <cols>
    <col min="1" max="3" width="11.42578125" style="13" customWidth="1"/>
    <col min="4" max="4" width="12.42578125" style="13" customWidth="1"/>
    <col min="5" max="5" width="10.7109375" style="13" customWidth="1"/>
    <col min="6" max="6" width="11.140625" style="13" customWidth="1"/>
    <col min="7" max="7" width="8.7109375" style="13" customWidth="1"/>
    <col min="8" max="8" width="7.85546875" style="13" customWidth="1"/>
    <col min="9" max="10" width="13.28515625" style="13" customWidth="1"/>
    <col min="11" max="11" width="1.140625" style="13" customWidth="1"/>
    <col min="12" max="12" width="1.28515625" style="13" customWidth="1"/>
    <col min="13" max="14" width="10.140625" style="13" bestFit="1" customWidth="1"/>
    <col min="15" max="16384" width="9.140625" style="13"/>
  </cols>
  <sheetData>
    <row r="1" spans="1:14" s="6" customFormat="1" ht="15" customHeight="1" x14ac:dyDescent="0.2">
      <c r="A1" s="242" t="s">
        <v>129</v>
      </c>
      <c r="B1" s="242"/>
      <c r="C1" s="242"/>
      <c r="D1" s="243" t="s">
        <v>134</v>
      </c>
      <c r="E1" s="243"/>
      <c r="F1" s="243"/>
      <c r="G1" s="243"/>
      <c r="H1" s="243"/>
      <c r="I1" s="7"/>
      <c r="J1" s="7"/>
    </row>
    <row r="2" spans="1:14" s="8" customFormat="1" ht="18" customHeight="1" x14ac:dyDescent="0.2">
      <c r="A2" s="242"/>
      <c r="B2" s="242"/>
      <c r="C2" s="242"/>
      <c r="D2" s="243"/>
      <c r="E2" s="243"/>
      <c r="F2" s="243"/>
      <c r="G2" s="243"/>
      <c r="H2" s="243"/>
      <c r="I2" s="9"/>
      <c r="J2" s="9"/>
    </row>
    <row r="3" spans="1:14" ht="5.25" customHeight="1" x14ac:dyDescent="0.2">
      <c r="A3" s="10"/>
      <c r="B3" s="10"/>
      <c r="C3" s="10"/>
      <c r="D3" s="11"/>
      <c r="E3" s="10"/>
      <c r="F3" s="10"/>
      <c r="G3" s="10"/>
      <c r="H3" s="10"/>
      <c r="I3" s="12"/>
      <c r="J3" s="12"/>
      <c r="M3" s="17"/>
    </row>
    <row r="4" spans="1:14" x14ac:dyDescent="0.2">
      <c r="A4" s="14" t="str">
        <f>IF(C22="","This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5"/>
      <c r="C4" s="15"/>
      <c r="D4" s="15"/>
      <c r="E4" s="15"/>
      <c r="F4" s="15"/>
      <c r="G4" s="15"/>
      <c r="H4" s="15"/>
      <c r="I4" s="16"/>
      <c r="M4" s="17"/>
    </row>
    <row r="5" spans="1:14" ht="6" customHeight="1" x14ac:dyDescent="0.2">
      <c r="A5" s="14"/>
      <c r="B5" s="15"/>
      <c r="C5" s="15"/>
      <c r="D5" s="15"/>
      <c r="E5" s="15"/>
      <c r="F5" s="15"/>
      <c r="G5" s="15"/>
      <c r="H5" s="15"/>
      <c r="I5" s="16"/>
      <c r="J5" s="75"/>
      <c r="M5" s="17"/>
    </row>
    <row r="6" spans="1:14" ht="12" customHeight="1" x14ac:dyDescent="0.2">
      <c r="A6" s="137" t="s">
        <v>47</v>
      </c>
      <c r="B6" s="15"/>
      <c r="C6" s="57" t="s">
        <v>48</v>
      </c>
      <c r="D6" s="76" t="s">
        <v>68</v>
      </c>
      <c r="E6" s="15"/>
      <c r="F6" s="15"/>
      <c r="G6" s="15"/>
      <c r="H6" s="15"/>
      <c r="I6" s="15"/>
      <c r="J6" s="75"/>
      <c r="M6" s="17"/>
    </row>
    <row r="7" spans="1:14" ht="6" customHeight="1" x14ac:dyDescent="0.2">
      <c r="A7" s="56"/>
      <c r="B7" s="15"/>
      <c r="C7" s="15"/>
      <c r="D7" s="15"/>
      <c r="E7" s="15"/>
      <c r="F7" s="15"/>
      <c r="G7" s="15"/>
      <c r="H7" s="15"/>
      <c r="I7" s="15"/>
      <c r="J7" s="15"/>
      <c r="M7" s="17"/>
    </row>
    <row r="8" spans="1:14" ht="21.75" customHeight="1" x14ac:dyDescent="0.2">
      <c r="A8" s="244" t="s">
        <v>122</v>
      </c>
      <c r="B8" s="244"/>
      <c r="C8" s="244"/>
      <c r="D8" s="244"/>
      <c r="E8" s="244"/>
      <c r="F8" s="244"/>
      <c r="G8" s="244"/>
      <c r="H8" s="244"/>
      <c r="I8" s="244"/>
      <c r="J8" s="244"/>
      <c r="M8" s="17"/>
    </row>
    <row r="9" spans="1:14" ht="6" customHeight="1" x14ac:dyDescent="0.2">
      <c r="A9" s="74"/>
      <c r="B9" s="74"/>
      <c r="C9" s="74"/>
      <c r="D9" s="74"/>
      <c r="E9" s="74"/>
      <c r="F9" s="74"/>
      <c r="G9" s="74"/>
      <c r="H9" s="74"/>
      <c r="I9" s="74"/>
      <c r="J9" s="74"/>
      <c r="M9" s="17"/>
    </row>
    <row r="10" spans="1:14" x14ac:dyDescent="0.2">
      <c r="A10" s="18" t="s">
        <v>13</v>
      </c>
      <c r="B10" s="19"/>
      <c r="C10" s="19"/>
      <c r="D10" s="19"/>
      <c r="E10" s="19"/>
      <c r="F10" s="19"/>
      <c r="G10" s="19"/>
      <c r="H10" s="19"/>
      <c r="I10" s="19"/>
      <c r="J10" s="77" t="s">
        <v>93</v>
      </c>
      <c r="M10" s="17"/>
    </row>
    <row r="11" spans="1:14" ht="6" customHeight="1" x14ac:dyDescent="0.2"/>
    <row r="12" spans="1:14" ht="13.5" thickBot="1" x14ac:dyDescent="0.25">
      <c r="A12" s="20" t="s">
        <v>5</v>
      </c>
      <c r="N12" s="66"/>
    </row>
    <row r="13" spans="1:14" x14ac:dyDescent="0.2">
      <c r="A13" s="21" t="s">
        <v>4</v>
      </c>
      <c r="B13" s="22"/>
      <c r="C13" s="22"/>
      <c r="D13" s="23"/>
      <c r="E13" s="22" t="s">
        <v>3</v>
      </c>
      <c r="F13" s="22"/>
      <c r="G13" s="22"/>
      <c r="H13" s="22"/>
      <c r="I13" s="23"/>
      <c r="J13" s="150" t="s">
        <v>131</v>
      </c>
    </row>
    <row r="14" spans="1:14" ht="13.5" thickBot="1" x14ac:dyDescent="0.25">
      <c r="A14" s="245" t="str">
        <f>IF(Applicant!B1="","Please complete in Applicant tab",Applicant!B1)</f>
        <v>Please complete in Applicant tab</v>
      </c>
      <c r="B14" s="246"/>
      <c r="C14" s="246"/>
      <c r="D14" s="247"/>
      <c r="E14" s="248" t="str">
        <f>IF(Applicant!B2="","Please complete in Applicant tab",Applicant!B2)</f>
        <v>Please complete in Applicant tab</v>
      </c>
      <c r="F14" s="246"/>
      <c r="G14" s="246"/>
      <c r="H14" s="246"/>
      <c r="I14" s="247"/>
      <c r="J14" s="148" t="str">
        <f>IF(C22="","",D19-56)</f>
        <v/>
      </c>
    </row>
    <row r="15" spans="1:14" x14ac:dyDescent="0.2">
      <c r="A15" s="249" t="s">
        <v>2</v>
      </c>
      <c r="B15" s="250"/>
      <c r="C15" s="250"/>
      <c r="D15" s="251"/>
      <c r="E15" s="252" t="s">
        <v>8</v>
      </c>
      <c r="F15" s="251"/>
      <c r="G15" s="252" t="s">
        <v>9</v>
      </c>
      <c r="H15" s="250"/>
      <c r="I15" s="251"/>
      <c r="J15" s="150" t="s">
        <v>38</v>
      </c>
    </row>
    <row r="16" spans="1:14" ht="13.5" thickBot="1" x14ac:dyDescent="0.25">
      <c r="A16" s="227" t="str">
        <f>IF(Applicant!B4="","Please complete in Applicant tab",Applicant!B4)</f>
        <v>Please complete in Applicant tab</v>
      </c>
      <c r="B16" s="228"/>
      <c r="C16" s="228"/>
      <c r="D16" s="229"/>
      <c r="E16" s="230" t="str">
        <f>IF(Applicant!B5="","Please complete in Applicant tab",Applicant!B5)</f>
        <v>Please complete in Applicant tab</v>
      </c>
      <c r="F16" s="229"/>
      <c r="G16" s="230" t="str">
        <f>IF(Applicant!B6="","Please complete in Applicant tab",Applicant!B6)</f>
        <v>Please complete in Applicant tab</v>
      </c>
      <c r="H16" s="228"/>
      <c r="I16" s="229"/>
      <c r="J16" s="147"/>
    </row>
    <row r="17" spans="1:13" ht="6" customHeight="1" x14ac:dyDescent="0.2"/>
    <row r="18" spans="1:13" ht="13.5" thickBot="1" x14ac:dyDescent="0.25">
      <c r="A18" s="20" t="s">
        <v>6</v>
      </c>
    </row>
    <row r="19" spans="1:13" x14ac:dyDescent="0.2">
      <c r="A19" s="50" t="s">
        <v>7</v>
      </c>
      <c r="B19" s="80">
        <f>IF($A$20="",0,VLOOKUP($A$20,$A$91:$D$97,3,FALSE))</f>
        <v>0</v>
      </c>
      <c r="C19" s="80" t="e">
        <f>VLOOKUP($A$20,$A$91:$D$97,4,FALSE)</f>
        <v>#N/A</v>
      </c>
      <c r="D19" s="86" t="str">
        <f>CONCATENATE(C22," ",D22)</f>
        <v xml:space="preserve"> </v>
      </c>
      <c r="E19" s="84" t="s">
        <v>42</v>
      </c>
      <c r="F19" s="46" t="s">
        <v>43</v>
      </c>
      <c r="G19" s="231" t="s">
        <v>49</v>
      </c>
      <c r="H19" s="232"/>
      <c r="I19" s="233" t="s">
        <v>132</v>
      </c>
      <c r="J19" s="234"/>
    </row>
    <row r="20" spans="1:13" ht="15" x14ac:dyDescent="0.2">
      <c r="A20" s="235"/>
      <c r="B20" s="236"/>
      <c r="C20" s="236"/>
      <c r="D20" s="237"/>
      <c r="E20" s="52"/>
      <c r="F20" s="149"/>
      <c r="G20" s="238"/>
      <c r="H20" s="239"/>
      <c r="I20" s="240"/>
      <c r="J20" s="241"/>
    </row>
    <row r="21" spans="1:13" x14ac:dyDescent="0.2">
      <c r="A21" s="24" t="s">
        <v>39</v>
      </c>
      <c r="B21" s="25"/>
      <c r="C21" s="51" t="s">
        <v>62</v>
      </c>
      <c r="D21" s="25"/>
      <c r="E21" s="212" t="s">
        <v>0</v>
      </c>
      <c r="F21" s="213"/>
      <c r="G21" s="213"/>
      <c r="H21" s="214"/>
      <c r="I21" s="58" t="s">
        <v>140</v>
      </c>
      <c r="J21" s="5" t="s">
        <v>139</v>
      </c>
    </row>
    <row r="22" spans="1:13" ht="13.5" thickBot="1" x14ac:dyDescent="0.25">
      <c r="A22" s="215"/>
      <c r="B22" s="216"/>
      <c r="C22" s="65"/>
      <c r="D22" s="64"/>
      <c r="E22" s="217"/>
      <c r="F22" s="218"/>
      <c r="G22" s="218"/>
      <c r="H22" s="216"/>
      <c r="I22" s="152"/>
      <c r="J22" s="153"/>
      <c r="M22" s="45"/>
    </row>
    <row r="23" spans="1:13" ht="6" customHeight="1" x14ac:dyDescent="0.2"/>
    <row r="24" spans="1:13" ht="15" customHeight="1" x14ac:dyDescent="0.2">
      <c r="A24" s="219" t="s">
        <v>123</v>
      </c>
      <c r="B24" s="219"/>
      <c r="C24" s="219"/>
      <c r="D24" s="219"/>
      <c r="E24" s="219"/>
      <c r="F24" s="219"/>
      <c r="G24" s="219"/>
      <c r="H24" s="219"/>
      <c r="I24" s="219"/>
      <c r="J24" s="219"/>
    </row>
    <row r="25" spans="1:13" ht="6" customHeight="1" x14ac:dyDescent="0.2"/>
    <row r="26" spans="1:13" ht="15" customHeight="1" x14ac:dyDescent="0.2">
      <c r="B26" s="88"/>
      <c r="C26" s="220" t="s">
        <v>83</v>
      </c>
      <c r="D26" s="221"/>
      <c r="E26" s="88"/>
      <c r="F26" s="222" t="s">
        <v>84</v>
      </c>
      <c r="G26" s="223"/>
      <c r="H26" s="224"/>
      <c r="I26" s="225" t="str">
        <f>IF(M26=2,"Please give details in 'Notes' below"," ")</f>
        <v xml:space="preserve"> </v>
      </c>
      <c r="J26" s="226"/>
      <c r="M26" s="89">
        <v>0</v>
      </c>
    </row>
    <row r="27" spans="1:13" ht="13.5" thickBot="1" x14ac:dyDescent="0.25">
      <c r="A27" s="20" t="s">
        <v>10</v>
      </c>
      <c r="F27" s="26" t="str">
        <f>IF(OR($I$20="W57",$I$20="W100"),"Supervisors for Women's Circuit $50, 75 and 100,000 must stay until end","")</f>
        <v/>
      </c>
      <c r="G27" s="26"/>
      <c r="H27" s="26"/>
    </row>
    <row r="28" spans="1:13" ht="11.25" customHeight="1" x14ac:dyDescent="0.2">
      <c r="A28" s="21" t="s">
        <v>74</v>
      </c>
      <c r="B28" s="22"/>
      <c r="C28" s="23"/>
      <c r="D28" s="23" t="s">
        <v>33</v>
      </c>
      <c r="E28" s="59" t="s">
        <v>1</v>
      </c>
      <c r="F28" s="59" t="s">
        <v>37</v>
      </c>
      <c r="G28" s="199" t="s">
        <v>70</v>
      </c>
      <c r="H28" s="200"/>
      <c r="I28" s="199" t="s">
        <v>71</v>
      </c>
      <c r="J28" s="201"/>
    </row>
    <row r="29" spans="1:13" ht="23.25" customHeight="1" thickBot="1" x14ac:dyDescent="0.25">
      <c r="A29" s="202"/>
      <c r="B29" s="203"/>
      <c r="C29" s="204"/>
      <c r="D29" s="143"/>
      <c r="E29" s="154"/>
      <c r="F29" s="69"/>
      <c r="G29" s="205"/>
      <c r="H29" s="206"/>
      <c r="I29" s="207"/>
      <c r="J29" s="208"/>
      <c r="M29" s="156"/>
    </row>
    <row r="30" spans="1:13" ht="12.75" customHeight="1" x14ac:dyDescent="0.2">
      <c r="A30" s="144" t="s">
        <v>11</v>
      </c>
      <c r="B30" s="145"/>
      <c r="C30" s="146"/>
      <c r="D30" s="141" t="s">
        <v>1</v>
      </c>
      <c r="E30" s="142" t="s">
        <v>56</v>
      </c>
      <c r="F30" s="209" t="str">
        <f>D115</f>
        <v>Proposed 2nd Site Assistant Ref.</v>
      </c>
      <c r="G30" s="210"/>
      <c r="H30" s="211"/>
      <c r="I30" s="141" t="str">
        <f>D116</f>
        <v>Certification</v>
      </c>
      <c r="J30" s="142" t="str">
        <f>D117</f>
        <v>Required</v>
      </c>
    </row>
    <row r="31" spans="1:13" ht="17.25" customHeight="1" thickBot="1" x14ac:dyDescent="0.25">
      <c r="A31" s="188"/>
      <c r="B31" s="189"/>
      <c r="C31" s="190"/>
      <c r="D31" s="140"/>
      <c r="E31" s="139" t="str">
        <f>IF(F29="","",IF(F29="No","Yes","No"))</f>
        <v/>
      </c>
      <c r="F31" s="191"/>
      <c r="G31" s="192"/>
      <c r="H31" s="193"/>
      <c r="I31" s="138"/>
      <c r="J31" s="139" t="str">
        <f>IF(I20="","",IF(I20=H77,"YES","No"))</f>
        <v/>
      </c>
    </row>
    <row r="32" spans="1:13" ht="3.75" hidden="1" customHeight="1" x14ac:dyDescent="0.2">
      <c r="E32" s="29"/>
      <c r="F32" s="29"/>
      <c r="G32" s="29"/>
      <c r="H32" s="29"/>
    </row>
    <row r="33" spans="1:14" ht="31.5" customHeight="1" x14ac:dyDescent="0.2">
      <c r="A33" s="194" t="str">
        <f>IF(F29="No",B109,IF(E29=C83,B110," "))</f>
        <v xml:space="preserve"> </v>
      </c>
      <c r="B33" s="194"/>
      <c r="C33" s="194"/>
      <c r="D33" s="194"/>
      <c r="E33" s="194"/>
      <c r="F33" s="194"/>
      <c r="G33" s="194"/>
      <c r="H33" s="194"/>
      <c r="I33" s="194"/>
      <c r="J33" s="194"/>
    </row>
    <row r="34" spans="1:14" ht="2.25" customHeight="1" x14ac:dyDescent="0.2">
      <c r="E34" s="29"/>
      <c r="F34" s="29"/>
      <c r="G34" s="29"/>
      <c r="H34" s="29"/>
    </row>
    <row r="35" spans="1:14" ht="13.5" thickBot="1" x14ac:dyDescent="0.25">
      <c r="A35" s="20" t="s">
        <v>69</v>
      </c>
      <c r="E35" s="29"/>
      <c r="F35" s="29"/>
      <c r="G35" s="29"/>
      <c r="H35" s="29"/>
    </row>
    <row r="36" spans="1:14" x14ac:dyDescent="0.2">
      <c r="A36" s="123" t="s">
        <v>28</v>
      </c>
      <c r="B36" s="124"/>
      <c r="C36" s="125"/>
      <c r="D36" s="126" t="s">
        <v>33</v>
      </c>
      <c r="E36" s="127" t="s">
        <v>1</v>
      </c>
      <c r="F36" s="127" t="s">
        <v>36</v>
      </c>
      <c r="G36" s="195" t="s">
        <v>75</v>
      </c>
      <c r="H36" s="196"/>
      <c r="I36" s="128" t="s">
        <v>34</v>
      </c>
      <c r="J36" s="128" t="s">
        <v>57</v>
      </c>
      <c r="K36" s="70"/>
    </row>
    <row r="37" spans="1:14" ht="17.45" customHeight="1" x14ac:dyDescent="0.2">
      <c r="A37" s="178"/>
      <c r="B37" s="173"/>
      <c r="C37" s="174"/>
      <c r="D37" s="85"/>
      <c r="E37" s="54"/>
      <c r="F37" s="54"/>
      <c r="G37" s="197"/>
      <c r="H37" s="198"/>
      <c r="I37" s="121" t="str">
        <f>IF($A$20="","",IF(OR($C$19="M15",$C$19="W15"),"White","International*"))</f>
        <v/>
      </c>
      <c r="J37" s="87" t="str">
        <f>IF($A$20="","",VLOOKUP($A$20,$A$91:$H$97,5,FALSE))</f>
        <v/>
      </c>
      <c r="K37" s="70">
        <f>IF(OR(F37="Last 2 days",F37="Last day",F37="All days"),1,0)</f>
        <v>0</v>
      </c>
      <c r="L37" s="79" t="str">
        <f>IF(E37="","",IF($I37="International*","1","2"))</f>
        <v/>
      </c>
      <c r="M37" s="78" t="str">
        <f>IF(L37="2","",IF($E37="White Chair","Gold, Silver or Bronze CU Required",""))</f>
        <v/>
      </c>
    </row>
    <row r="38" spans="1:14" ht="18.75" customHeight="1" x14ac:dyDescent="0.2">
      <c r="A38" s="178"/>
      <c r="B38" s="173"/>
      <c r="C38" s="174"/>
      <c r="D38" s="53"/>
      <c r="E38" s="54"/>
      <c r="F38" s="54"/>
      <c r="G38" s="179"/>
      <c r="H38" s="180"/>
      <c r="I38" s="120" t="str">
        <f>IF($A$20="","",IF($C$19="W100","International*",IF(OR($C$19="M15",$C$19="W15"),"Recommended White/Green","White")))</f>
        <v/>
      </c>
      <c r="J38" s="87" t="str">
        <f>IF($A$20="","",VLOOKUP($A$20,$A$91:$H$97,6,FALSE))</f>
        <v/>
      </c>
      <c r="K38" s="70">
        <f>IF(OR(F38="Last 2 days",F38="Last day",F38="All days"),1,0)</f>
        <v>0</v>
      </c>
      <c r="L38" s="79" t="str">
        <f>IF(E38="","",IF($I38="International*","1","2"))</f>
        <v/>
      </c>
      <c r="M38" s="78" t="str">
        <f>IF(L38="2","",IF($E38="White Chair","Gold, Silver or Bronze CU Required",""))</f>
        <v/>
      </c>
    </row>
    <row r="39" spans="1:14" ht="17.45" customHeight="1" thickBot="1" x14ac:dyDescent="0.25">
      <c r="A39" s="181"/>
      <c r="B39" s="182"/>
      <c r="C39" s="183"/>
      <c r="D39" s="117"/>
      <c r="E39" s="112"/>
      <c r="F39" s="112"/>
      <c r="G39" s="184"/>
      <c r="H39" s="185"/>
      <c r="I39" s="122" t="str">
        <f>IF($A$20="","",IF(OR($C$19="M25",$C$19="W25",$C$19="W60",$C$19="W80",$C$19="W100"),"White",""))</f>
        <v/>
      </c>
      <c r="J39" s="118" t="str">
        <f>IF($A$20="","",VLOOKUP($A$20,$A$91:$H$97,7,FALSE))</f>
        <v/>
      </c>
      <c r="K39" s="70">
        <f>IF(OR(F39="Last 2 days",F39="Last day",F39="All days"),1,0)</f>
        <v>0</v>
      </c>
      <c r="L39" s="79" t="str">
        <f>IF(E39="","",IF($I39="White","1","2"))</f>
        <v/>
      </c>
    </row>
    <row r="40" spans="1:14" ht="12.75" customHeight="1" x14ac:dyDescent="0.2">
      <c r="A40" s="186" t="s">
        <v>65</v>
      </c>
      <c r="B40" s="186"/>
      <c r="C40" s="186"/>
      <c r="D40" s="186"/>
      <c r="E40" s="186"/>
      <c r="F40" s="186"/>
      <c r="G40" s="186"/>
      <c r="H40" s="186"/>
      <c r="I40" s="186"/>
      <c r="J40" s="186"/>
      <c r="K40" s="70"/>
    </row>
    <row r="41" spans="1:14" ht="15" customHeight="1" thickBot="1" x14ac:dyDescent="0.25">
      <c r="A41" s="187" t="str">
        <f>IF($A$20="","",VLOOKUP(C19,D91:L97,7,FALSE))</f>
        <v/>
      </c>
      <c r="B41" s="187"/>
      <c r="C41" s="187"/>
      <c r="D41" s="187"/>
      <c r="E41" s="187"/>
      <c r="F41" s="187"/>
      <c r="G41" s="187"/>
      <c r="H41" s="187"/>
      <c r="I41" s="187"/>
      <c r="J41" s="187"/>
      <c r="K41" s="70"/>
    </row>
    <row r="42" spans="1:14" ht="23.25" customHeight="1" thickBot="1" x14ac:dyDescent="0.25">
      <c r="A42" s="166" t="s">
        <v>12</v>
      </c>
      <c r="B42" s="167"/>
      <c r="C42" s="168"/>
      <c r="D42" s="169" t="s">
        <v>97</v>
      </c>
      <c r="E42" s="170"/>
      <c r="F42" s="170"/>
      <c r="G42" s="170"/>
      <c r="H42" s="170"/>
      <c r="I42" s="170"/>
      <c r="J42" s="171"/>
      <c r="K42" s="70"/>
      <c r="L42" s="30"/>
    </row>
    <row r="43" spans="1:14" ht="18" customHeight="1" thickBot="1" x14ac:dyDescent="0.25">
      <c r="A43" s="104" t="s">
        <v>29</v>
      </c>
      <c r="B43" s="105"/>
      <c r="C43" s="106"/>
      <c r="D43" s="107" t="s">
        <v>33</v>
      </c>
      <c r="E43" s="108" t="s">
        <v>1</v>
      </c>
      <c r="F43" s="108" t="s">
        <v>36</v>
      </c>
      <c r="G43" s="111" t="s">
        <v>121</v>
      </c>
      <c r="H43" s="109" t="s">
        <v>86</v>
      </c>
      <c r="I43" s="110" t="s">
        <v>34</v>
      </c>
      <c r="J43" s="110" t="s">
        <v>57</v>
      </c>
      <c r="K43" s="70"/>
    </row>
    <row r="44" spans="1:14" ht="17.45" customHeight="1" x14ac:dyDescent="0.2">
      <c r="A44" s="172"/>
      <c r="B44" s="173"/>
      <c r="C44" s="174"/>
      <c r="D44" s="53"/>
      <c r="E44" s="103"/>
      <c r="F44" s="54"/>
      <c r="G44" s="151"/>
      <c r="H44" s="114"/>
      <c r="I44" s="121" t="str">
        <f>IF($A$20="","",IF($C$19="","","Green/Nat'l"))</f>
        <v/>
      </c>
      <c r="J44" s="87" t="str">
        <f t="shared" ref="J44:J51" si="0">IF($I44="","",VLOOKUP($A$20,$A$91:$I$97,8,FALSE))</f>
        <v/>
      </c>
      <c r="K44" s="70">
        <f t="shared" ref="K44:K51" si="1">IF(OR(F44="Last 2 days",F44="Last day",F44="All days"),1,0)</f>
        <v>0</v>
      </c>
      <c r="M44" s="70" t="str">
        <f>IF(ISBLANK(E44),"0",IF(OR(E44="National",E44="Other"),1,IF(E44=" ",0,2)))</f>
        <v>0</v>
      </c>
      <c r="N44" s="102"/>
    </row>
    <row r="45" spans="1:14" ht="17.45" customHeight="1" x14ac:dyDescent="0.2">
      <c r="A45" s="172"/>
      <c r="B45" s="173"/>
      <c r="C45" s="174"/>
      <c r="D45" s="53"/>
      <c r="E45" s="54"/>
      <c r="F45" s="54"/>
      <c r="G45" s="151"/>
      <c r="H45" s="114"/>
      <c r="I45" s="121" t="str">
        <f>IF($A$20="","",IF($C$19="","","Green/Nat'l"))</f>
        <v/>
      </c>
      <c r="J45" s="87" t="str">
        <f t="shared" si="0"/>
        <v/>
      </c>
      <c r="K45" s="70">
        <f t="shared" si="1"/>
        <v>0</v>
      </c>
      <c r="M45" s="70" t="str">
        <f t="shared" ref="M45:M51" si="2">IF(ISBLANK(E45),"0",IF(OR(E45="National",E45="Other"),1,IF(E45=" ",0,2)))</f>
        <v>0</v>
      </c>
    </row>
    <row r="46" spans="1:14" ht="17.45" customHeight="1" x14ac:dyDescent="0.2">
      <c r="A46" s="175"/>
      <c r="B46" s="176"/>
      <c r="C46" s="177"/>
      <c r="D46" s="53"/>
      <c r="E46" s="54"/>
      <c r="F46" s="54"/>
      <c r="G46" s="54"/>
      <c r="H46" s="114"/>
      <c r="I46" s="121" t="str">
        <f>IF(A20="","",IF(OR(A39="",$E$20&gt;=4,AND($E$20&gt;=3,$A$39="")),"Green/Nat'l",""))</f>
        <v/>
      </c>
      <c r="J46" s="87" t="str">
        <f t="shared" si="0"/>
        <v/>
      </c>
      <c r="K46" s="70">
        <f t="shared" si="1"/>
        <v>0</v>
      </c>
      <c r="M46" s="70" t="str">
        <f t="shared" si="2"/>
        <v>0</v>
      </c>
    </row>
    <row r="47" spans="1:14" ht="17.45" customHeight="1" x14ac:dyDescent="0.2">
      <c r="A47" s="160"/>
      <c r="B47" s="161"/>
      <c r="C47" s="162"/>
      <c r="D47" s="3"/>
      <c r="E47" s="4"/>
      <c r="F47" s="4"/>
      <c r="G47" s="55"/>
      <c r="H47" s="115"/>
      <c r="I47" s="121" t="str">
        <f>IF($A$20="","",IF(OR($E$20&gt;=5,AND($E$20&gt;=4,$A$39="")),"Green/Nat'l",""))</f>
        <v/>
      </c>
      <c r="J47" s="87" t="str">
        <f t="shared" si="0"/>
        <v/>
      </c>
      <c r="K47" s="70">
        <f t="shared" si="1"/>
        <v>0</v>
      </c>
      <c r="M47" s="70" t="str">
        <f t="shared" si="2"/>
        <v>0</v>
      </c>
    </row>
    <row r="48" spans="1:14" ht="17.45" customHeight="1" x14ac:dyDescent="0.2">
      <c r="A48" s="160"/>
      <c r="B48" s="161"/>
      <c r="C48" s="162"/>
      <c r="D48" s="3"/>
      <c r="E48" s="4"/>
      <c r="F48" s="4"/>
      <c r="G48" s="55"/>
      <c r="H48" s="115"/>
      <c r="I48" s="121" t="str">
        <f>IF($A$20="","",IF(OR($E$20&gt;=5,AND($E$20&gt;=5,$A$39="")),"Green/Nat'l",""))</f>
        <v/>
      </c>
      <c r="J48" s="87" t="str">
        <f t="shared" si="0"/>
        <v/>
      </c>
      <c r="K48" s="70">
        <f t="shared" si="1"/>
        <v>0</v>
      </c>
      <c r="M48" s="70" t="str">
        <f t="shared" si="2"/>
        <v>0</v>
      </c>
    </row>
    <row r="49" spans="1:13" ht="17.45" customHeight="1" x14ac:dyDescent="0.2">
      <c r="A49" s="160"/>
      <c r="B49" s="161"/>
      <c r="C49" s="162"/>
      <c r="D49" s="3"/>
      <c r="E49" s="4"/>
      <c r="F49" s="4"/>
      <c r="G49" s="55"/>
      <c r="H49" s="115"/>
      <c r="I49" s="121" t="str">
        <f>IF($A$20="","",IF(OR($E$20&gt;=6,AND($E$20&gt;=6,$A$39="")),"Green/Nat'l",""))</f>
        <v/>
      </c>
      <c r="J49" s="87" t="str">
        <f t="shared" si="0"/>
        <v/>
      </c>
      <c r="K49" s="70">
        <f t="shared" si="1"/>
        <v>0</v>
      </c>
      <c r="M49" s="70" t="str">
        <f t="shared" si="2"/>
        <v>0</v>
      </c>
    </row>
    <row r="50" spans="1:13" ht="17.45" customHeight="1" x14ac:dyDescent="0.2">
      <c r="A50" s="160"/>
      <c r="B50" s="161"/>
      <c r="C50" s="162"/>
      <c r="D50" s="3"/>
      <c r="E50" s="4"/>
      <c r="F50" s="4"/>
      <c r="G50" s="55"/>
      <c r="H50" s="115"/>
      <c r="I50" s="121" t="str">
        <f>IF($A$20="","",IF(OR($E$20&gt;=7,AND($E$20&gt;=7,$A$39="")),"Green/Nat'l",""))</f>
        <v/>
      </c>
      <c r="J50" s="67" t="str">
        <f t="shared" si="0"/>
        <v/>
      </c>
      <c r="K50" s="70">
        <f t="shared" si="1"/>
        <v>0</v>
      </c>
      <c r="M50" s="70" t="str">
        <f t="shared" si="2"/>
        <v>0</v>
      </c>
    </row>
    <row r="51" spans="1:13" ht="17.45" customHeight="1" thickBot="1" x14ac:dyDescent="0.25">
      <c r="A51" s="163"/>
      <c r="B51" s="164"/>
      <c r="C51" s="165"/>
      <c r="D51" s="1"/>
      <c r="E51" s="2"/>
      <c r="F51" s="2"/>
      <c r="G51" s="112"/>
      <c r="H51" s="116"/>
      <c r="I51" s="122" t="str">
        <f>IF($A$20="","",IF(OR($E$20&gt;=8,AND($E$20&gt;=8,$A$39="")),"Green/Nat'l",""))</f>
        <v/>
      </c>
      <c r="J51" s="68" t="str">
        <f t="shared" si="0"/>
        <v/>
      </c>
      <c r="K51" s="70">
        <f t="shared" si="1"/>
        <v>0</v>
      </c>
      <c r="M51" s="70" t="str">
        <f t="shared" si="2"/>
        <v>0</v>
      </c>
    </row>
    <row r="52" spans="1:13" ht="6" customHeight="1" thickBot="1" x14ac:dyDescent="0.25">
      <c r="A52" s="31"/>
      <c r="B52" s="31"/>
      <c r="C52" s="31"/>
      <c r="D52" s="31"/>
      <c r="E52" s="32"/>
      <c r="F52" s="32"/>
      <c r="G52" s="32"/>
      <c r="H52" s="32"/>
      <c r="I52" s="33"/>
      <c r="J52" s="33"/>
    </row>
    <row r="53" spans="1:13" x14ac:dyDescent="0.2">
      <c r="A53" s="90" t="s">
        <v>30</v>
      </c>
      <c r="B53" s="91"/>
      <c r="C53" s="91"/>
      <c r="D53" s="91"/>
      <c r="E53" s="92"/>
      <c r="F53" s="93"/>
      <c r="G53" s="93"/>
      <c r="H53" s="93"/>
      <c r="I53" s="94"/>
      <c r="J53" s="36" t="s">
        <v>31</v>
      </c>
    </row>
    <row r="54" spans="1:13" x14ac:dyDescent="0.2">
      <c r="A54" s="95" t="str">
        <f>IF($E$20="","",IF($E$20&gt;=3,"Main Draw event on "&amp;E$20&amp;" court(s): Minimum "&amp;MAX(4,ROUNDUP($E$20*1.5,0))&amp;" Chair Umpires","NB!  Minimum 4 Chair Umpires required"))</f>
        <v/>
      </c>
      <c r="B54" s="34"/>
      <c r="C54" s="34"/>
      <c r="D54" s="34"/>
      <c r="E54" s="96"/>
      <c r="F54" s="35"/>
      <c r="G54" s="35"/>
      <c r="H54" s="35"/>
      <c r="I54" s="97" t="s">
        <v>32</v>
      </c>
      <c r="J54" s="37">
        <f>COUNTA(A37:A39)+COUNTA(A44:A51)</f>
        <v>0</v>
      </c>
      <c r="K54" s="30"/>
    </row>
    <row r="55" spans="1:13" x14ac:dyDescent="0.2">
      <c r="A55" s="98" t="str">
        <f>IF($A$20="","",VLOOKUP(C19,D91:L97,9,FALSE))</f>
        <v/>
      </c>
      <c r="B55" s="34"/>
      <c r="C55" s="34"/>
      <c r="D55" s="34"/>
      <c r="E55" s="133"/>
      <c r="F55" s="35"/>
      <c r="G55" s="35"/>
      <c r="H55" s="35"/>
      <c r="I55" s="99" t="s">
        <v>61</v>
      </c>
      <c r="J55" s="63">
        <f>COUNTIF(F37:F51,"All Days")</f>
        <v>0</v>
      </c>
      <c r="K55" s="30"/>
      <c r="L55" s="13">
        <f>COUNTIF(F37:F51,OR(F46="Last 2 days",F46="Last day"))</f>
        <v>0</v>
      </c>
    </row>
    <row r="56" spans="1:13" ht="13.5" thickBot="1" x14ac:dyDescent="0.25">
      <c r="A56" s="134" t="str">
        <f>IF(J56=0," ",VLOOKUP(C19,B100:I106,3,FALSE))</f>
        <v xml:space="preserve"> </v>
      </c>
      <c r="B56" s="135"/>
      <c r="C56" s="135"/>
      <c r="D56" s="135"/>
      <c r="E56" s="136"/>
      <c r="F56" s="100"/>
      <c r="G56" s="100"/>
      <c r="H56" s="100"/>
      <c r="I56" s="101" t="s">
        <v>63</v>
      </c>
      <c r="J56" s="38">
        <f>SUM(K37:K51)</f>
        <v>0</v>
      </c>
      <c r="K56" s="30">
        <f>SUM(K37:K51)</f>
        <v>0</v>
      </c>
      <c r="M56" s="113" t="str">
        <f>IF(J56=0," ",1)</f>
        <v xml:space="preserve"> </v>
      </c>
    </row>
    <row r="57" spans="1:13" ht="6" customHeight="1" x14ac:dyDescent="0.2"/>
    <row r="58" spans="1:13" x14ac:dyDescent="0.2">
      <c r="A58" s="20" t="s">
        <v>76</v>
      </c>
    </row>
    <row r="59" spans="1:13" ht="13.5" customHeight="1" x14ac:dyDescent="0.2">
      <c r="A59" s="72"/>
      <c r="B59" s="72"/>
      <c r="C59" s="72"/>
      <c r="D59" s="72"/>
      <c r="E59" s="72"/>
      <c r="F59" s="72"/>
      <c r="G59" s="72"/>
      <c r="H59" s="72"/>
      <c r="I59" s="72"/>
      <c r="J59" s="72"/>
    </row>
    <row r="60" spans="1:13" ht="13.5" customHeight="1" x14ac:dyDescent="0.2">
      <c r="A60" s="73"/>
      <c r="B60" s="73"/>
      <c r="C60" s="73"/>
      <c r="D60" s="73"/>
      <c r="E60" s="73"/>
      <c r="F60" s="73"/>
      <c r="G60" s="73"/>
      <c r="H60" s="73"/>
      <c r="I60" s="73"/>
      <c r="J60" s="73"/>
    </row>
    <row r="61" spans="1:13" ht="13.5" customHeight="1" x14ac:dyDescent="0.2">
      <c r="A61" s="73"/>
      <c r="B61" s="73"/>
      <c r="C61" s="73"/>
      <c r="D61" s="73"/>
      <c r="E61" s="73"/>
      <c r="F61" s="73"/>
      <c r="G61" s="73"/>
      <c r="H61" s="73"/>
      <c r="I61" s="73"/>
      <c r="J61" s="73"/>
    </row>
    <row r="62" spans="1:13" ht="13.5" customHeight="1" x14ac:dyDescent="0.2">
      <c r="A62" s="73"/>
      <c r="B62" s="73"/>
      <c r="C62" s="73"/>
      <c r="D62" s="73"/>
      <c r="E62" s="73"/>
      <c r="F62" s="73"/>
      <c r="G62" s="73"/>
      <c r="H62" s="73"/>
      <c r="I62" s="73"/>
      <c r="J62" s="73"/>
    </row>
    <row r="63" spans="1:13" ht="13.5" customHeight="1" x14ac:dyDescent="0.2">
      <c r="A63" s="73"/>
      <c r="B63" s="73"/>
      <c r="C63" s="73"/>
      <c r="D63" s="73"/>
      <c r="E63" s="73"/>
      <c r="F63" s="73"/>
      <c r="G63" s="73"/>
      <c r="H63" s="73"/>
      <c r="I63" s="73"/>
      <c r="J63" s="73"/>
    </row>
    <row r="64" spans="1:13" ht="6" customHeight="1" x14ac:dyDescent="0.2"/>
    <row r="70" spans="1:15" ht="13.5" customHeight="1" x14ac:dyDescent="0.2"/>
    <row r="71" spans="1:15" hidden="1" x14ac:dyDescent="0.2"/>
    <row r="72" spans="1:15" hidden="1" x14ac:dyDescent="0.2"/>
    <row r="73" spans="1:15" hidden="1" x14ac:dyDescent="0.2"/>
    <row r="74" spans="1:15" hidden="1" x14ac:dyDescent="0.2"/>
    <row r="75" spans="1:15" hidden="1" x14ac:dyDescent="0.2">
      <c r="A75" s="27"/>
      <c r="B75" s="27"/>
      <c r="C75" s="27"/>
      <c r="D75" s="27"/>
      <c r="E75" s="27"/>
      <c r="F75" s="27"/>
      <c r="G75" s="27"/>
      <c r="I75" s="27"/>
      <c r="J75" s="27"/>
    </row>
    <row r="76" spans="1:15" hidden="1" x14ac:dyDescent="0.2">
      <c r="A76" s="39" t="s">
        <v>35</v>
      </c>
      <c r="B76" s="39"/>
      <c r="C76" s="47" t="s">
        <v>137</v>
      </c>
      <c r="D76" s="39" t="s">
        <v>15</v>
      </c>
      <c r="E76" s="39" t="s">
        <v>16</v>
      </c>
      <c r="F76" s="39" t="s">
        <v>17</v>
      </c>
      <c r="G76" s="39"/>
      <c r="H76" s="39" t="s">
        <v>22</v>
      </c>
      <c r="I76" s="39" t="s">
        <v>19</v>
      </c>
      <c r="J76" s="130" t="s">
        <v>105</v>
      </c>
      <c r="K76" s="131">
        <v>1</v>
      </c>
      <c r="L76" s="131"/>
      <c r="M76" s="131" t="s">
        <v>118</v>
      </c>
    </row>
    <row r="77" spans="1:15" hidden="1" x14ac:dyDescent="0.2">
      <c r="A77" s="40" t="s">
        <v>98</v>
      </c>
      <c r="B77" s="41"/>
      <c r="C77" s="41" t="s">
        <v>72</v>
      </c>
      <c r="D77" s="41" t="s">
        <v>72</v>
      </c>
      <c r="E77" s="41" t="s">
        <v>78</v>
      </c>
      <c r="F77" s="41" t="s">
        <v>78</v>
      </c>
      <c r="G77" s="41"/>
      <c r="H77" s="41" t="s">
        <v>20</v>
      </c>
      <c r="I77" s="41" t="s">
        <v>40</v>
      </c>
      <c r="J77" s="130" t="s">
        <v>106</v>
      </c>
      <c r="K77" s="131">
        <v>2</v>
      </c>
      <c r="L77" s="131"/>
      <c r="M77" s="131" t="s">
        <v>117</v>
      </c>
    </row>
    <row r="78" spans="1:15" hidden="1" x14ac:dyDescent="0.2">
      <c r="A78" s="40" t="s">
        <v>99</v>
      </c>
      <c r="B78" s="42"/>
      <c r="C78" s="41" t="s">
        <v>73</v>
      </c>
      <c r="D78" s="41" t="s">
        <v>73</v>
      </c>
      <c r="E78" s="41" t="s">
        <v>79</v>
      </c>
      <c r="F78" s="41" t="s">
        <v>79</v>
      </c>
      <c r="G78" s="41"/>
      <c r="H78" s="41" t="s">
        <v>21</v>
      </c>
      <c r="I78" s="41" t="s">
        <v>41</v>
      </c>
      <c r="J78" s="130" t="s">
        <v>107</v>
      </c>
      <c r="K78" s="131">
        <v>3</v>
      </c>
      <c r="L78" s="131"/>
      <c r="M78" s="131" t="s">
        <v>119</v>
      </c>
    </row>
    <row r="79" spans="1:15" hidden="1" x14ac:dyDescent="0.2">
      <c r="A79" s="40" t="s">
        <v>101</v>
      </c>
      <c r="B79" s="41"/>
      <c r="C79" s="47"/>
      <c r="D79" s="41" t="s">
        <v>77</v>
      </c>
      <c r="E79" s="41" t="s">
        <v>80</v>
      </c>
      <c r="F79" s="41" t="s">
        <v>80</v>
      </c>
      <c r="G79" s="41"/>
      <c r="H79" s="155" t="s">
        <v>136</v>
      </c>
      <c r="I79" s="41" t="s">
        <v>21</v>
      </c>
      <c r="J79" s="130" t="s">
        <v>108</v>
      </c>
      <c r="K79" s="131">
        <v>4</v>
      </c>
      <c r="L79" s="131"/>
      <c r="M79" s="131" t="s">
        <v>120</v>
      </c>
      <c r="O79" s="13">
        <v>1</v>
      </c>
    </row>
    <row r="80" spans="1:15" hidden="1" x14ac:dyDescent="0.2">
      <c r="A80" s="40" t="s">
        <v>100</v>
      </c>
      <c r="B80" s="41"/>
      <c r="C80" s="47" t="s">
        <v>138</v>
      </c>
      <c r="D80" s="41" t="s">
        <v>78</v>
      </c>
      <c r="E80" s="41" t="s">
        <v>81</v>
      </c>
      <c r="F80" s="41" t="s">
        <v>81</v>
      </c>
      <c r="G80" s="41"/>
      <c r="H80" s="41"/>
      <c r="I80" s="41"/>
      <c r="J80" s="130" t="s">
        <v>109</v>
      </c>
      <c r="K80" s="131">
        <v>5</v>
      </c>
      <c r="L80" s="131"/>
      <c r="M80" s="131" t="s">
        <v>127</v>
      </c>
      <c r="O80" s="13" t="e">
        <f>IF(O79=1,C77:C78,C81:C83)</f>
        <v>#VALUE!</v>
      </c>
    </row>
    <row r="81" spans="1:13" hidden="1" x14ac:dyDescent="0.2">
      <c r="A81" s="40" t="s">
        <v>102</v>
      </c>
      <c r="B81" s="41"/>
      <c r="C81" s="41" t="s">
        <v>72</v>
      </c>
      <c r="D81" s="41" t="s">
        <v>79</v>
      </c>
      <c r="E81" s="41" t="s">
        <v>82</v>
      </c>
      <c r="F81" s="41" t="s">
        <v>82</v>
      </c>
      <c r="G81" s="41"/>
      <c r="H81" s="41"/>
      <c r="I81" s="41"/>
      <c r="J81" s="130" t="s">
        <v>110</v>
      </c>
      <c r="K81" s="131">
        <v>6</v>
      </c>
      <c r="L81" s="131"/>
      <c r="M81" s="131"/>
    </row>
    <row r="82" spans="1:13" hidden="1" x14ac:dyDescent="0.2">
      <c r="A82" s="40" t="s">
        <v>103</v>
      </c>
      <c r="B82" s="41"/>
      <c r="C82" s="41" t="s">
        <v>73</v>
      </c>
      <c r="D82" s="41" t="s">
        <v>80</v>
      </c>
      <c r="E82" s="41" t="s">
        <v>14</v>
      </c>
      <c r="F82" s="41" t="s">
        <v>18</v>
      </c>
      <c r="G82" s="41"/>
      <c r="H82" s="41" t="s">
        <v>125</v>
      </c>
      <c r="I82" s="41"/>
      <c r="J82" s="130" t="s">
        <v>111</v>
      </c>
      <c r="K82" s="131">
        <v>7</v>
      </c>
      <c r="L82" s="131"/>
      <c r="M82" s="131"/>
    </row>
    <row r="83" spans="1:13" hidden="1" x14ac:dyDescent="0.2">
      <c r="A83" s="40" t="s">
        <v>104</v>
      </c>
      <c r="B83" s="41"/>
      <c r="C83" s="41" t="s">
        <v>133</v>
      </c>
      <c r="D83" s="41"/>
      <c r="E83" s="41"/>
      <c r="F83" s="41" t="s">
        <v>14</v>
      </c>
      <c r="G83" s="41"/>
      <c r="H83" s="41" t="s">
        <v>126</v>
      </c>
      <c r="I83" s="41"/>
      <c r="J83" s="130" t="s">
        <v>112</v>
      </c>
      <c r="K83" s="131">
        <v>8</v>
      </c>
      <c r="L83" s="131"/>
      <c r="M83" s="131"/>
    </row>
    <row r="84" spans="1:13" hidden="1" x14ac:dyDescent="0.2">
      <c r="A84" s="155"/>
      <c r="B84" s="43"/>
      <c r="C84" s="41"/>
      <c r="D84" s="43"/>
      <c r="E84" s="43"/>
      <c r="F84" s="43"/>
      <c r="G84" s="43"/>
      <c r="H84" s="43"/>
      <c r="I84" s="43"/>
      <c r="J84" s="130" t="s">
        <v>113</v>
      </c>
      <c r="K84" s="131">
        <v>9</v>
      </c>
      <c r="L84" s="131"/>
      <c r="M84" s="131"/>
    </row>
    <row r="85" spans="1:13" hidden="1" x14ac:dyDescent="0.2">
      <c r="A85" s="47" t="s">
        <v>44</v>
      </c>
      <c r="B85" s="43"/>
      <c r="C85" s="39" t="s">
        <v>23</v>
      </c>
      <c r="D85" s="43"/>
      <c r="E85" s="43"/>
      <c r="F85" s="43"/>
      <c r="G85" s="43"/>
      <c r="H85" s="43"/>
      <c r="I85" s="43"/>
      <c r="J85" s="130" t="s">
        <v>114</v>
      </c>
      <c r="K85" s="131">
        <v>10</v>
      </c>
      <c r="L85" s="131"/>
      <c r="M85" s="131"/>
    </row>
    <row r="86" spans="1:13" hidden="1" x14ac:dyDescent="0.2">
      <c r="A86" s="44">
        <v>24</v>
      </c>
      <c r="B86" s="43"/>
      <c r="C86" s="44" t="s">
        <v>24</v>
      </c>
      <c r="D86" s="43"/>
      <c r="E86" s="43"/>
      <c r="F86" s="43"/>
      <c r="G86" s="43"/>
      <c r="H86" s="43"/>
      <c r="I86" s="43"/>
      <c r="J86" s="130" t="s">
        <v>115</v>
      </c>
      <c r="K86" s="131">
        <v>11</v>
      </c>
      <c r="L86" s="131"/>
      <c r="M86" s="131"/>
    </row>
    <row r="87" spans="1:13" hidden="1" x14ac:dyDescent="0.2">
      <c r="A87" s="44"/>
      <c r="B87" s="43"/>
      <c r="C87" s="44" t="s">
        <v>25</v>
      </c>
      <c r="D87" s="43"/>
      <c r="E87" s="43"/>
      <c r="F87" s="43"/>
      <c r="G87" s="43"/>
      <c r="H87" s="43"/>
      <c r="I87" s="43"/>
      <c r="J87" s="130" t="s">
        <v>116</v>
      </c>
      <c r="K87" s="131">
        <v>12</v>
      </c>
      <c r="L87" s="131"/>
      <c r="M87" s="131"/>
    </row>
    <row r="88" spans="1:13" hidden="1" x14ac:dyDescent="0.2">
      <c r="A88" s="44"/>
      <c r="B88" s="43"/>
      <c r="C88" s="44" t="s">
        <v>27</v>
      </c>
      <c r="D88" s="43"/>
      <c r="E88" s="43"/>
      <c r="F88" s="43"/>
      <c r="G88" s="43"/>
      <c r="H88" s="43"/>
      <c r="I88" s="43"/>
      <c r="J88" s="131"/>
      <c r="K88" s="131">
        <v>13</v>
      </c>
      <c r="L88" s="132"/>
      <c r="M88" s="131"/>
    </row>
    <row r="89" spans="1:13" hidden="1" x14ac:dyDescent="0.2">
      <c r="A89" s="44"/>
      <c r="B89" s="43"/>
      <c r="C89" s="44" t="s">
        <v>26</v>
      </c>
      <c r="D89" s="43"/>
      <c r="E89" s="43"/>
      <c r="F89" s="43"/>
      <c r="G89" s="43"/>
      <c r="H89" s="43"/>
      <c r="I89" s="43"/>
      <c r="J89" s="131"/>
      <c r="K89" s="131">
        <v>14</v>
      </c>
      <c r="L89" s="132"/>
      <c r="M89" s="131"/>
    </row>
    <row r="90" spans="1:13" hidden="1" x14ac:dyDescent="0.2">
      <c r="A90" s="157"/>
      <c r="B90" s="158"/>
      <c r="C90" s="158">
        <v>0</v>
      </c>
      <c r="D90" s="48"/>
      <c r="E90" s="62" t="s">
        <v>59</v>
      </c>
      <c r="F90" s="62" t="s">
        <v>59</v>
      </c>
      <c r="G90" s="62"/>
      <c r="H90" s="62" t="s">
        <v>58</v>
      </c>
      <c r="I90" s="62" t="s">
        <v>14</v>
      </c>
      <c r="K90" s="13">
        <v>15</v>
      </c>
      <c r="L90" s="66"/>
    </row>
    <row r="91" spans="1:13" hidden="1" x14ac:dyDescent="0.2">
      <c r="A91" s="49" t="s">
        <v>98</v>
      </c>
      <c r="B91" s="48"/>
      <c r="C91" s="48">
        <v>15</v>
      </c>
      <c r="D91" s="48" t="s">
        <v>89</v>
      </c>
      <c r="E91" s="62" t="s">
        <v>67</v>
      </c>
      <c r="F91" s="62" t="s">
        <v>60</v>
      </c>
      <c r="G91" s="62"/>
      <c r="H91" s="62" t="s">
        <v>60</v>
      </c>
      <c r="I91" s="62" t="s">
        <v>60</v>
      </c>
      <c r="J91" s="71" t="s">
        <v>128</v>
      </c>
      <c r="K91" s="13">
        <v>16</v>
      </c>
      <c r="L91" s="71"/>
    </row>
    <row r="92" spans="1:13" hidden="1" x14ac:dyDescent="0.2">
      <c r="A92" s="49" t="s">
        <v>99</v>
      </c>
      <c r="B92" s="48"/>
      <c r="C92" s="48">
        <v>25</v>
      </c>
      <c r="D92" s="62" t="s">
        <v>85</v>
      </c>
      <c r="E92" s="62" t="s">
        <v>66</v>
      </c>
      <c r="F92" s="62" t="s">
        <v>67</v>
      </c>
      <c r="G92" s="62" t="s">
        <v>66</v>
      </c>
      <c r="H92" s="62" t="s">
        <v>66</v>
      </c>
      <c r="I92" s="62" t="s">
        <v>66</v>
      </c>
      <c r="J92" s="71" t="s">
        <v>94</v>
      </c>
      <c r="K92" s="13">
        <v>17</v>
      </c>
      <c r="L92" s="71"/>
    </row>
    <row r="93" spans="1:13" hidden="1" x14ac:dyDescent="0.2">
      <c r="A93" s="49" t="s">
        <v>101</v>
      </c>
      <c r="B93" s="48"/>
      <c r="C93" s="48">
        <v>15</v>
      </c>
      <c r="D93" s="48" t="s">
        <v>90</v>
      </c>
      <c r="E93" s="62" t="s">
        <v>67</v>
      </c>
      <c r="F93" s="62" t="s">
        <v>60</v>
      </c>
      <c r="G93" s="62"/>
      <c r="H93" s="62" t="s">
        <v>60</v>
      </c>
      <c r="I93" s="62" t="s">
        <v>60</v>
      </c>
      <c r="J93" s="71" t="s">
        <v>95</v>
      </c>
      <c r="K93" s="13">
        <v>18</v>
      </c>
      <c r="L93" s="71"/>
    </row>
    <row r="94" spans="1:13" hidden="1" x14ac:dyDescent="0.2">
      <c r="A94" s="49" t="s">
        <v>100</v>
      </c>
      <c r="B94" s="48"/>
      <c r="C94" s="48">
        <v>25</v>
      </c>
      <c r="D94" s="48" t="s">
        <v>45</v>
      </c>
      <c r="E94" s="62" t="s">
        <v>66</v>
      </c>
      <c r="F94" s="62" t="s">
        <v>67</v>
      </c>
      <c r="G94" s="62" t="s">
        <v>66</v>
      </c>
      <c r="H94" s="62" t="s">
        <v>66</v>
      </c>
      <c r="I94" s="62" t="s">
        <v>66</v>
      </c>
      <c r="J94" s="71" t="s">
        <v>94</v>
      </c>
      <c r="K94" s="13">
        <v>19</v>
      </c>
      <c r="L94" s="71"/>
    </row>
    <row r="95" spans="1:13" hidden="1" x14ac:dyDescent="0.2">
      <c r="A95" s="49" t="s">
        <v>102</v>
      </c>
      <c r="B95" s="48"/>
      <c r="C95" s="48">
        <v>60</v>
      </c>
      <c r="D95" s="48" t="s">
        <v>91</v>
      </c>
      <c r="E95" s="62" t="s">
        <v>67</v>
      </c>
      <c r="F95" s="62" t="s">
        <v>67</v>
      </c>
      <c r="G95" s="62" t="s">
        <v>67</v>
      </c>
      <c r="H95" s="62" t="s">
        <v>67</v>
      </c>
      <c r="I95" s="62" t="s">
        <v>67</v>
      </c>
      <c r="J95" s="71" t="s">
        <v>96</v>
      </c>
      <c r="K95" s="13">
        <v>20</v>
      </c>
      <c r="L95" s="71"/>
    </row>
    <row r="96" spans="1:13" hidden="1" x14ac:dyDescent="0.2">
      <c r="A96" s="49" t="s">
        <v>103</v>
      </c>
      <c r="B96" s="48"/>
      <c r="C96" s="48">
        <v>80</v>
      </c>
      <c r="D96" s="48" t="s">
        <v>92</v>
      </c>
      <c r="E96" s="62" t="s">
        <v>67</v>
      </c>
      <c r="F96" s="62" t="s">
        <v>67</v>
      </c>
      <c r="G96" s="62" t="s">
        <v>67</v>
      </c>
      <c r="H96" s="62" t="s">
        <v>67</v>
      </c>
      <c r="I96" s="62" t="s">
        <v>67</v>
      </c>
      <c r="J96" s="71" t="s">
        <v>96</v>
      </c>
      <c r="K96" s="13">
        <v>21</v>
      </c>
      <c r="L96" s="71"/>
    </row>
    <row r="97" spans="1:13" hidden="1" x14ac:dyDescent="0.2">
      <c r="A97" s="49" t="s">
        <v>104</v>
      </c>
      <c r="B97" s="48"/>
      <c r="C97" s="48">
        <v>100</v>
      </c>
      <c r="D97" s="48" t="s">
        <v>46</v>
      </c>
      <c r="E97" s="62" t="s">
        <v>67</v>
      </c>
      <c r="F97" s="62" t="s">
        <v>67</v>
      </c>
      <c r="G97" s="62" t="s">
        <v>67</v>
      </c>
      <c r="H97" s="62" t="s">
        <v>67</v>
      </c>
      <c r="I97" s="62" t="s">
        <v>67</v>
      </c>
      <c r="J97" s="71" t="s">
        <v>96</v>
      </c>
      <c r="K97" s="13">
        <v>22</v>
      </c>
      <c r="L97" s="71"/>
    </row>
    <row r="98" spans="1:13" hidden="1" x14ac:dyDescent="0.2">
      <c r="A98" s="13">
        <v>0</v>
      </c>
      <c r="L98" s="13">
        <v>23</v>
      </c>
      <c r="M98" s="66"/>
    </row>
    <row r="99" spans="1:13" hidden="1" x14ac:dyDescent="0.2">
      <c r="A99" s="8">
        <v>1</v>
      </c>
      <c r="L99" s="13">
        <v>24</v>
      </c>
      <c r="M99" s="66"/>
    </row>
    <row r="100" spans="1:13" hidden="1" x14ac:dyDescent="0.2">
      <c r="A100" s="13">
        <v>2</v>
      </c>
      <c r="B100" s="48" t="s">
        <v>89</v>
      </c>
      <c r="C100" s="13">
        <v>1</v>
      </c>
      <c r="D100" s="83" t="s">
        <v>88</v>
      </c>
      <c r="L100" s="13">
        <v>25</v>
      </c>
      <c r="M100" s="66"/>
    </row>
    <row r="101" spans="1:13" hidden="1" x14ac:dyDescent="0.2">
      <c r="A101" s="13">
        <v>3</v>
      </c>
      <c r="B101" s="62" t="s">
        <v>85</v>
      </c>
      <c r="C101" s="13">
        <v>3</v>
      </c>
      <c r="D101" s="83" t="s">
        <v>87</v>
      </c>
      <c r="L101" s="13">
        <v>26</v>
      </c>
      <c r="M101" s="66"/>
    </row>
    <row r="102" spans="1:13" hidden="1" x14ac:dyDescent="0.2">
      <c r="A102" s="13">
        <v>4</v>
      </c>
      <c r="B102" s="48" t="s">
        <v>90</v>
      </c>
      <c r="C102" s="13">
        <v>1</v>
      </c>
      <c r="D102" s="83" t="s">
        <v>88</v>
      </c>
      <c r="L102" s="13">
        <v>27</v>
      </c>
      <c r="M102" s="66"/>
    </row>
    <row r="103" spans="1:13" hidden="1" x14ac:dyDescent="0.2">
      <c r="A103" s="13">
        <v>5</v>
      </c>
      <c r="B103" s="48" t="s">
        <v>45</v>
      </c>
      <c r="C103" s="13">
        <v>3</v>
      </c>
      <c r="D103" s="83" t="s">
        <v>87</v>
      </c>
      <c r="L103" s="13">
        <v>28</v>
      </c>
      <c r="M103" s="66"/>
    </row>
    <row r="104" spans="1:13" hidden="1" x14ac:dyDescent="0.2">
      <c r="A104" s="8">
        <v>6</v>
      </c>
      <c r="B104" s="48" t="s">
        <v>91</v>
      </c>
      <c r="C104" s="13">
        <v>3</v>
      </c>
      <c r="D104" s="83" t="s">
        <v>87</v>
      </c>
      <c r="L104" s="13">
        <v>29</v>
      </c>
      <c r="M104" s="66"/>
    </row>
    <row r="105" spans="1:13" hidden="1" x14ac:dyDescent="0.2">
      <c r="A105" s="13">
        <v>7</v>
      </c>
      <c r="B105" s="48" t="s">
        <v>92</v>
      </c>
      <c r="C105" s="13">
        <v>3</v>
      </c>
      <c r="D105" s="83" t="s">
        <v>87</v>
      </c>
      <c r="L105" s="13">
        <v>30</v>
      </c>
      <c r="M105" s="66"/>
    </row>
    <row r="106" spans="1:13" hidden="1" x14ac:dyDescent="0.2">
      <c r="A106" s="13">
        <v>8</v>
      </c>
      <c r="B106" s="48" t="s">
        <v>46</v>
      </c>
      <c r="C106" s="13">
        <v>3</v>
      </c>
      <c r="D106" s="83" t="s">
        <v>87</v>
      </c>
      <c r="L106" s="13">
        <v>31</v>
      </c>
      <c r="M106" s="66"/>
    </row>
    <row r="107" spans="1:13" hidden="1" x14ac:dyDescent="0.2">
      <c r="A107" s="13">
        <v>9</v>
      </c>
    </row>
    <row r="108" spans="1:13" hidden="1" x14ac:dyDescent="0.2">
      <c r="A108" s="13">
        <v>10</v>
      </c>
    </row>
    <row r="109" spans="1:13" hidden="1" x14ac:dyDescent="0.2">
      <c r="A109" s="8">
        <v>11</v>
      </c>
      <c r="B109" s="129" t="s">
        <v>130</v>
      </c>
    </row>
    <row r="110" spans="1:13" hidden="1" x14ac:dyDescent="0.2">
      <c r="A110" s="13">
        <v>12</v>
      </c>
      <c r="B110" s="119" t="s">
        <v>135</v>
      </c>
    </row>
    <row r="111" spans="1:13" hidden="1" x14ac:dyDescent="0.2">
      <c r="A111" s="13">
        <v>13</v>
      </c>
    </row>
    <row r="112" spans="1:13" hidden="1" x14ac:dyDescent="0.2">
      <c r="A112" s="13">
        <v>14</v>
      </c>
    </row>
    <row r="113" spans="1:4" hidden="1" x14ac:dyDescent="0.2">
      <c r="A113" s="13">
        <v>15</v>
      </c>
    </row>
    <row r="114" spans="1:4" hidden="1" x14ac:dyDescent="0.2">
      <c r="A114" s="8">
        <v>16</v>
      </c>
    </row>
    <row r="115" spans="1:4" hidden="1" x14ac:dyDescent="0.2">
      <c r="A115" s="13">
        <v>17</v>
      </c>
      <c r="D115" s="83" t="s">
        <v>124</v>
      </c>
    </row>
    <row r="116" spans="1:4" hidden="1" x14ac:dyDescent="0.2">
      <c r="A116" s="13">
        <v>18</v>
      </c>
      <c r="D116" s="83" t="s">
        <v>1</v>
      </c>
    </row>
    <row r="117" spans="1:4" hidden="1" x14ac:dyDescent="0.2">
      <c r="A117" s="13">
        <v>19</v>
      </c>
      <c r="D117" s="83" t="s">
        <v>56</v>
      </c>
    </row>
    <row r="118" spans="1:4" hidden="1" x14ac:dyDescent="0.2">
      <c r="A118" s="13">
        <v>20</v>
      </c>
    </row>
    <row r="119" spans="1:4" hidden="1" x14ac:dyDescent="0.2">
      <c r="A119" s="8">
        <v>21</v>
      </c>
    </row>
    <row r="120" spans="1:4" hidden="1" x14ac:dyDescent="0.2">
      <c r="A120" s="13">
        <v>22</v>
      </c>
    </row>
    <row r="121" spans="1:4" hidden="1" x14ac:dyDescent="0.2">
      <c r="A121" s="13">
        <v>23</v>
      </c>
    </row>
    <row r="122" spans="1:4" hidden="1" x14ac:dyDescent="0.2">
      <c r="A122" s="13">
        <v>24</v>
      </c>
    </row>
    <row r="123" spans="1:4" hidden="1" x14ac:dyDescent="0.2">
      <c r="A123" s="13">
        <v>25</v>
      </c>
    </row>
    <row r="124" spans="1:4" hidden="1" x14ac:dyDescent="0.2">
      <c r="A124" s="8">
        <v>26</v>
      </c>
    </row>
    <row r="125" spans="1:4" hidden="1" x14ac:dyDescent="0.2">
      <c r="A125" s="13">
        <v>27</v>
      </c>
    </row>
    <row r="126" spans="1:4" hidden="1" x14ac:dyDescent="0.2">
      <c r="A126" s="13">
        <v>28</v>
      </c>
    </row>
    <row r="127" spans="1:4" hidden="1" x14ac:dyDescent="0.2">
      <c r="A127" s="13">
        <v>29</v>
      </c>
    </row>
    <row r="128" spans="1:4" hidden="1" x14ac:dyDescent="0.2">
      <c r="A128" s="13">
        <v>30</v>
      </c>
    </row>
    <row r="129" spans="1:1" hidden="1" x14ac:dyDescent="0.2">
      <c r="A129" s="8">
        <v>31</v>
      </c>
    </row>
  </sheetData>
  <sheetProtection algorithmName="SHA-512" hashValue="DtAud0aQx8WI+/tNuw3LT5QkRGiU2In7DUarNCIg9qrdyaQ0X6+c+yLLJIITAJCk7yoU5X/zxegbGUGMc9L8JA==" saltValue="ahxMlfHHdjfMWO2QduN3vQ==" spinCount="100000" sheet="1" selectLockedCells="1"/>
  <mergeCells count="51">
    <mergeCell ref="A20:D20"/>
    <mergeCell ref="G20:H20"/>
    <mergeCell ref="I20:J20"/>
    <mergeCell ref="A1:C2"/>
    <mergeCell ref="D1:H2"/>
    <mergeCell ref="A8:J8"/>
    <mergeCell ref="A14:D14"/>
    <mergeCell ref="E14:I14"/>
    <mergeCell ref="A15:D15"/>
    <mergeCell ref="E15:F15"/>
    <mergeCell ref="G15:I15"/>
    <mergeCell ref="A16:D16"/>
    <mergeCell ref="E16:F16"/>
    <mergeCell ref="G16:I16"/>
    <mergeCell ref="G19:H19"/>
    <mergeCell ref="I19:J19"/>
    <mergeCell ref="F30:H30"/>
    <mergeCell ref="E21:H21"/>
    <mergeCell ref="A22:B22"/>
    <mergeCell ref="E22:H22"/>
    <mergeCell ref="A24:J24"/>
    <mergeCell ref="C26:D26"/>
    <mergeCell ref="F26:H26"/>
    <mergeCell ref="I26:J26"/>
    <mergeCell ref="G28:H28"/>
    <mergeCell ref="I28:J28"/>
    <mergeCell ref="A29:C29"/>
    <mergeCell ref="G29:H29"/>
    <mergeCell ref="I29:J29"/>
    <mergeCell ref="A41:J41"/>
    <mergeCell ref="A31:C31"/>
    <mergeCell ref="F31:H31"/>
    <mergeCell ref="A33:J33"/>
    <mergeCell ref="G36:H36"/>
    <mergeCell ref="A37:C37"/>
    <mergeCell ref="G37:H37"/>
    <mergeCell ref="A38:C38"/>
    <mergeCell ref="G38:H38"/>
    <mergeCell ref="A39:C39"/>
    <mergeCell ref="G39:H39"/>
    <mergeCell ref="A40:J40"/>
    <mergeCell ref="D42:J42"/>
    <mergeCell ref="A44:C44"/>
    <mergeCell ref="A45:C45"/>
    <mergeCell ref="A46:C46"/>
    <mergeCell ref="A47:C47"/>
    <mergeCell ref="A48:C48"/>
    <mergeCell ref="A49:C49"/>
    <mergeCell ref="A50:C50"/>
    <mergeCell ref="A51:C51"/>
    <mergeCell ref="A42:C42"/>
  </mergeCells>
  <conditionalFormatting sqref="A31:C31">
    <cfRule type="cellIs" dxfId="62" priority="62" operator="equal">
      <formula>"Not applicable"</formula>
    </cfRule>
  </conditionalFormatting>
  <conditionalFormatting sqref="A29:C29">
    <cfRule type="cellIs" dxfId="61" priority="61" stopIfTrue="1" operator="equal">
      <formula>"ITF appointed Supervisor"</formula>
    </cfRule>
  </conditionalFormatting>
  <conditionalFormatting sqref="F37:G37">
    <cfRule type="expression" dxfId="60" priority="60" stopIfTrue="1">
      <formula>AND($F$37="No",$I$20="W570")</formula>
    </cfRule>
  </conditionalFormatting>
  <conditionalFormatting sqref="F38:G38">
    <cfRule type="expression" dxfId="59" priority="59" stopIfTrue="1">
      <formula>AND($F$38="No",$I$20="W570")</formula>
    </cfRule>
  </conditionalFormatting>
  <conditionalFormatting sqref="F29">
    <cfRule type="expression" dxfId="58" priority="2">
      <formula>$E$29=$C$83</formula>
    </cfRule>
    <cfRule type="expression" dxfId="57" priority="58" stopIfTrue="1">
      <formula>AND($F$29="No",OR($I$20 ="W57",$I$20="W100"))</formula>
    </cfRule>
  </conditionalFormatting>
  <conditionalFormatting sqref="E29">
    <cfRule type="expression" dxfId="56" priority="1">
      <formula>$E$29=$C$83</formula>
    </cfRule>
    <cfRule type="cellIs" dxfId="55" priority="17" operator="equal">
      <formula>"White Ref"</formula>
    </cfRule>
    <cfRule type="expression" dxfId="54" priority="57" stopIfTrue="1">
      <formula>AND($A$20="Women's Circuit $100,000",$E$29="Silver/Ref")</formula>
    </cfRule>
  </conditionalFormatting>
  <conditionalFormatting sqref="I29">
    <cfRule type="expression" dxfId="53" priority="56" stopIfTrue="1">
      <formula>$F$29="No"</formula>
    </cfRule>
  </conditionalFormatting>
  <conditionalFormatting sqref="A14:D14">
    <cfRule type="expression" dxfId="52" priority="55" stopIfTrue="1">
      <formula>$A$14&lt;&gt;"Please complete in Applicant tab"</formula>
    </cfRule>
  </conditionalFormatting>
  <conditionalFormatting sqref="A16:D16">
    <cfRule type="expression" dxfId="51" priority="54" stopIfTrue="1">
      <formula>$A$16&lt;&gt;"Please complete in Applicant tab"</formula>
    </cfRule>
  </conditionalFormatting>
  <conditionalFormatting sqref="E14:I14">
    <cfRule type="expression" dxfId="50" priority="53" stopIfTrue="1">
      <formula>$E$14&lt;&gt;"Please complete in Applicant tab"</formula>
    </cfRule>
  </conditionalFormatting>
  <conditionalFormatting sqref="E16">
    <cfRule type="expression" dxfId="49" priority="52" stopIfTrue="1">
      <formula>$E$16&lt;&gt;"Please complete in Applicant tab"</formula>
    </cfRule>
  </conditionalFormatting>
  <conditionalFormatting sqref="A46:F46 H46">
    <cfRule type="expression" dxfId="48" priority="51" stopIfTrue="1">
      <formula>$I$46&lt;&gt;""</formula>
    </cfRule>
  </conditionalFormatting>
  <conditionalFormatting sqref="A47:F47 H47">
    <cfRule type="expression" dxfId="47" priority="50" stopIfTrue="1">
      <formula>$I$47&lt;&gt;""</formula>
    </cfRule>
  </conditionalFormatting>
  <conditionalFormatting sqref="A49:F49 H49">
    <cfRule type="expression" dxfId="46" priority="49" stopIfTrue="1">
      <formula>$I$49&lt;&gt;""</formula>
    </cfRule>
  </conditionalFormatting>
  <conditionalFormatting sqref="A51:F51 H51">
    <cfRule type="expression" dxfId="45" priority="48">
      <formula>$I$51&lt;&gt;""</formula>
    </cfRule>
  </conditionalFormatting>
  <conditionalFormatting sqref="E31">
    <cfRule type="expression" dxfId="44" priority="3">
      <formula>$F$29="Yes"</formula>
    </cfRule>
    <cfRule type="expression" dxfId="43" priority="47">
      <formula>$E$31="Yes"</formula>
    </cfRule>
  </conditionalFormatting>
  <conditionalFormatting sqref="A48:F48 H48">
    <cfRule type="expression" dxfId="42" priority="46">
      <formula>$I$48&lt;&gt;""</formula>
    </cfRule>
  </conditionalFormatting>
  <conditionalFormatting sqref="A50:F50 H50">
    <cfRule type="expression" dxfId="41" priority="45" stopIfTrue="1">
      <formula>$I$50&lt;&gt;""</formula>
    </cfRule>
  </conditionalFormatting>
  <conditionalFormatting sqref="E37">
    <cfRule type="expression" dxfId="40" priority="44">
      <formula>$M$37&lt;&gt;""</formula>
    </cfRule>
  </conditionalFormatting>
  <conditionalFormatting sqref="E38">
    <cfRule type="expression" dxfId="39" priority="43">
      <formula>$M$38&lt;&gt;""</formula>
    </cfRule>
  </conditionalFormatting>
  <conditionalFormatting sqref="E29">
    <cfRule type="expression" dxfId="38" priority="42" stopIfTrue="1">
      <formula>$B$19=100</formula>
    </cfRule>
  </conditionalFormatting>
  <conditionalFormatting sqref="F29">
    <cfRule type="expression" dxfId="37" priority="41" stopIfTrue="1">
      <formula>$B$19&gt;49</formula>
    </cfRule>
  </conditionalFormatting>
  <conditionalFormatting sqref="G16">
    <cfRule type="expression" dxfId="36" priority="63" stopIfTrue="1">
      <formula>$G$16&lt;&gt;"Please complete in Applicant tab"</formula>
    </cfRule>
  </conditionalFormatting>
  <conditionalFormatting sqref="F26:H26">
    <cfRule type="expression" dxfId="35" priority="40">
      <formula>$M$26=2</formula>
    </cfRule>
  </conditionalFormatting>
  <conditionalFormatting sqref="C26:D26">
    <cfRule type="expression" dxfId="34" priority="39">
      <formula>$M$26=1</formula>
    </cfRule>
  </conditionalFormatting>
  <conditionalFormatting sqref="G29">
    <cfRule type="expression" dxfId="33" priority="37">
      <formula>$F$29="YES"</formula>
    </cfRule>
    <cfRule type="expression" dxfId="32" priority="38" stopIfTrue="1">
      <formula>$F$29="No"</formula>
    </cfRule>
  </conditionalFormatting>
  <conditionalFormatting sqref="G44">
    <cfRule type="cellIs" dxfId="31" priority="35" operator="equal">
      <formula>$H$83</formula>
    </cfRule>
    <cfRule type="expression" dxfId="30" priority="36">
      <formula>$I$44&lt;&gt;""</formula>
    </cfRule>
  </conditionalFormatting>
  <conditionalFormatting sqref="G46">
    <cfRule type="cellIs" dxfId="29" priority="33" operator="equal">
      <formula>$H$83</formula>
    </cfRule>
    <cfRule type="expression" dxfId="28" priority="34">
      <formula>$I$46&lt;&gt;""</formula>
    </cfRule>
  </conditionalFormatting>
  <conditionalFormatting sqref="G47">
    <cfRule type="cellIs" dxfId="27" priority="31" operator="equal">
      <formula>$H$83</formula>
    </cfRule>
    <cfRule type="expression" dxfId="26" priority="32">
      <formula>$I$47&lt;&gt;""</formula>
    </cfRule>
  </conditionalFormatting>
  <conditionalFormatting sqref="G49">
    <cfRule type="cellIs" dxfId="25" priority="29" operator="equal">
      <formula>$H$83</formula>
    </cfRule>
    <cfRule type="expression" dxfId="24" priority="30">
      <formula>$I$49&lt;&gt;""</formula>
    </cfRule>
  </conditionalFormatting>
  <conditionalFormatting sqref="G50">
    <cfRule type="cellIs" dxfId="23" priority="27" operator="equal">
      <formula>$H$83</formula>
    </cfRule>
    <cfRule type="expression" dxfId="22" priority="28">
      <formula>$M$49=1</formula>
    </cfRule>
  </conditionalFormatting>
  <conditionalFormatting sqref="G51">
    <cfRule type="cellIs" dxfId="21" priority="25" operator="equal">
      <formula>$H$83</formula>
    </cfRule>
    <cfRule type="expression" dxfId="20" priority="26">
      <formula>$M$51=1</formula>
    </cfRule>
  </conditionalFormatting>
  <conditionalFormatting sqref="G45">
    <cfRule type="cellIs" dxfId="19" priority="23" operator="equal">
      <formula>$H$83</formula>
    </cfRule>
    <cfRule type="expression" dxfId="18" priority="24">
      <formula>$I$45&lt;&gt;""</formula>
    </cfRule>
  </conditionalFormatting>
  <conditionalFormatting sqref="G48">
    <cfRule type="cellIs" dxfId="17" priority="21" operator="equal">
      <formula>$H$83</formula>
    </cfRule>
    <cfRule type="expression" dxfId="16" priority="22">
      <formula>$I$48&lt;&gt;""</formula>
    </cfRule>
  </conditionalFormatting>
  <conditionalFormatting sqref="A31:D31">
    <cfRule type="expression" dxfId="15" priority="19">
      <formula>$F$29="YES"</formula>
    </cfRule>
    <cfRule type="expression" dxfId="14" priority="20">
      <formula>$F$29="No"</formula>
    </cfRule>
  </conditionalFormatting>
  <conditionalFormatting sqref="A39:H39">
    <cfRule type="expression" dxfId="13" priority="18">
      <formula>$I$39="White"</formula>
    </cfRule>
  </conditionalFormatting>
  <conditionalFormatting sqref="I20:J20">
    <cfRule type="cellIs" dxfId="12" priority="16" operator="equal">
      <formula>$H$77</formula>
    </cfRule>
  </conditionalFormatting>
  <conditionalFormatting sqref="F30">
    <cfRule type="expression" dxfId="11" priority="15">
      <formula>$F$33="No"</formula>
    </cfRule>
  </conditionalFormatting>
  <conditionalFormatting sqref="F31:H31">
    <cfRule type="expression" dxfId="10" priority="6">
      <formula>$I$20="no"</formula>
    </cfRule>
    <cfRule type="expression" dxfId="9" priority="14">
      <formula>$I$20=$H$77</formula>
    </cfRule>
  </conditionalFormatting>
  <conditionalFormatting sqref="I31">
    <cfRule type="expression" dxfId="8" priority="5">
      <formula>$I$20="no"</formula>
    </cfRule>
    <cfRule type="expression" dxfId="7" priority="13">
      <formula>$I$20=$H$77</formula>
    </cfRule>
  </conditionalFormatting>
  <conditionalFormatting sqref="J31">
    <cfRule type="expression" dxfId="6" priority="4">
      <formula>$I$20="no"</formula>
    </cfRule>
    <cfRule type="expression" dxfId="5" priority="12">
      <formula>$I$20=$H$77</formula>
    </cfRule>
  </conditionalFormatting>
  <conditionalFormatting sqref="A30">
    <cfRule type="expression" dxfId="4" priority="11">
      <formula>$F$29="No"</formula>
    </cfRule>
  </conditionalFormatting>
  <conditionalFormatting sqref="D30">
    <cfRule type="expression" dxfId="3" priority="10">
      <formula>$F$29="No"</formula>
    </cfRule>
  </conditionalFormatting>
  <conditionalFormatting sqref="E30">
    <cfRule type="expression" dxfId="2" priority="9">
      <formula>$F$29="No"</formula>
    </cfRule>
  </conditionalFormatting>
  <conditionalFormatting sqref="F30:J30">
    <cfRule type="expression" dxfId="1" priority="8">
      <formula>$I$20="Yes"</formula>
    </cfRule>
  </conditionalFormatting>
  <conditionalFormatting sqref="I29:J29">
    <cfRule type="expression" dxfId="0" priority="7">
      <formula>$F$29="Yes"</formula>
    </cfRule>
  </conditionalFormatting>
  <dataValidations count="21">
    <dataValidation type="list" allowBlank="1" showInputMessage="1" showErrorMessage="1" sqref="F29" xr:uid="{BB0BE522-73C2-44AF-A13D-0DCC308976F2}">
      <formula1>IF(OR(E29=C83,B19&gt;25),H77,H77:H78)</formula1>
    </dataValidation>
    <dataValidation type="list" allowBlank="1" showInputMessage="1" showErrorMessage="1" errorTitle="Select from dropdown list" promptTitle="Select!" prompt="Select from dropdown list" sqref="G37:H39" xr:uid="{4713E11D-4467-446C-93E6-E48AD8B17675}">
      <formula1>$M$76:$M$78</formula1>
    </dataValidation>
    <dataValidation type="list" allowBlank="1" showInputMessage="1" showErrorMessage="1" sqref="G44:G51" xr:uid="{A6B5BB4C-01F3-4F5E-A063-111101BE86A8}">
      <formula1>$H$82:$H$83</formula1>
    </dataValidation>
    <dataValidation type="list" allowBlank="1" showInputMessage="1" showErrorMessage="1" sqref="G29:H29" xr:uid="{45DDABC0-9B31-4F53-8F2E-5A8B5B09560F}">
      <formula1>$M$76:$M$77</formula1>
    </dataValidation>
    <dataValidation type="list" allowBlank="1" showInputMessage="1" showErrorMessage="1" errorTitle="Select from dropdown list" promptTitle="Select!" prompt="Select from dropdown list" sqref="H44:H51" xr:uid="{B640F647-F759-41A7-A11D-C933F6755AC1}">
      <formula1>$M$76:$M$80</formula1>
    </dataValidation>
    <dataValidation type="list" allowBlank="1" showInputMessage="1" showErrorMessage="1" errorTitle="Select from dropdown list" promptTitle="Select!" prompt="Select from dropdown list" sqref="F44:F51 F37:F39" xr:uid="{D34CD526-DBE3-46D5-A332-B4A4268819EE}">
      <formula1>$I$77:$I$79</formula1>
    </dataValidation>
    <dataValidation type="list" allowBlank="1" showInputMessage="1" showErrorMessage="1" errorTitle="Select from dropdown list" promptTitle="Select!" prompt="Select from dropdown list" sqref="F52:H52" xr:uid="{5159B0EA-086F-4F03-AD9B-82B40EA64FC8}">
      <formula1>$I$77:$I$78</formula1>
    </dataValidation>
    <dataValidation type="list" allowBlank="1" showInputMessage="1" showErrorMessage="1" sqref="E38" xr:uid="{9A7CB42C-4134-4DD5-BFB3-1C7D94802CF7}">
      <formula1>$E$77:$E$81</formula1>
    </dataValidation>
    <dataValidation type="list" allowBlank="1" showInputMessage="1" showErrorMessage="1" errorTitle="Select from dropdown list" promptTitle="Select!" prompt="Select from dropdown list" sqref="D31 I31" xr:uid="{6C42523E-A106-48FC-895A-91924ECB0971}">
      <formula1>$D$77:$D$82</formula1>
    </dataValidation>
    <dataValidation type="list" allowBlank="1" showInputMessage="1" showErrorMessage="1" sqref="E37" xr:uid="{073DB760-357C-497D-B704-A1B472E949B7}">
      <formula1>$E$77:$E$80</formula1>
    </dataValidation>
    <dataValidation type="whole" operator="greaterThanOrEqual" allowBlank="1" showInputMessage="1" showErrorMessage="1" sqref="E20" xr:uid="{A572216A-7A39-4B97-9D84-1AD806E0BBAA}">
      <formula1>2</formula1>
    </dataValidation>
    <dataValidation type="whole" operator="greaterThanOrEqual" allowBlank="1" showInputMessage="1" showErrorMessage="1" sqref="F20" xr:uid="{D1C57118-9F9B-4F74-A502-2374FDD9485D}">
      <formula1>3</formula1>
    </dataValidation>
    <dataValidation type="list" allowBlank="1" showInputMessage="1" showErrorMessage="1" sqref="E44:E51" xr:uid="{98EC31F0-8293-403D-B44A-A7209EC9BD80}">
      <formula1>$F$77:$F$83</formula1>
    </dataValidation>
    <dataValidation type="list" allowBlank="1" showInputMessage="1" showErrorMessage="1" errorTitle="Select from dropdown list" promptTitle="Select!" prompt="Select from dropdown list" sqref="E52" xr:uid="{4F1F9616-206C-4574-940C-DBF8FBA46579}">
      <formula1>$F$77:$F$79</formula1>
    </dataValidation>
    <dataValidation type="list" allowBlank="1" showInputMessage="1" showErrorMessage="1" sqref="E39" xr:uid="{7126EDEC-FA81-4BF1-B1FE-69DED56896A3}">
      <formula1>$F$77:$F$81</formula1>
    </dataValidation>
    <dataValidation type="list" operator="greaterThanOrEqual" allowBlank="1" showInputMessage="1" showErrorMessage="1" sqref="G20:H20" xr:uid="{AB882E31-6E62-4C25-B31C-E685501B51FC}">
      <formula1>$A$99:$A$100</formula1>
    </dataValidation>
    <dataValidation type="list" allowBlank="1" showInputMessage="1" showErrorMessage="1" sqref="D22" xr:uid="{875AD303-6FBD-4AB7-BF84-9911A0F1464B}">
      <formula1>$J$76:$J$87</formula1>
    </dataValidation>
    <dataValidation type="list" allowBlank="1" showInputMessage="1" showErrorMessage="1" sqref="C22" xr:uid="{853FAFCC-380A-49E9-9906-F080E061543D}">
      <formula1>$A$99:$A$129</formula1>
    </dataValidation>
    <dataValidation type="list" allowBlank="1" showInputMessage="1" showErrorMessage="1" sqref="I20:J20" xr:uid="{FB87CAEB-2AF0-49E8-A5E4-DBDE7BCE0F6D}">
      <formula1>$H$77:$H$78</formula1>
    </dataValidation>
    <dataValidation type="list" allowBlank="1" showInputMessage="1" showErrorMessage="1" sqref="E29" xr:uid="{3B38D9A8-021D-42D5-BFC9-C1F74444B317}">
      <formula1>IF(B19&gt;15,C77:C78,C81:C83)</formula1>
    </dataValidation>
    <dataValidation type="list" allowBlank="1" showInputMessage="1" showErrorMessage="1" errorTitle="Select from dropdown list" promptTitle="Select!" prompt="Select from dropdown list" sqref="A20:D20" xr:uid="{B414A91F-1A57-460F-A1E4-B48CD5815EAC}">
      <formula1>$A$77:$A$83</formula1>
    </dataValidation>
  </dataValidations>
  <printOptions horizontalCentered="1"/>
  <pageMargins left="0.39370078740157483" right="0.19685039370078741" top="0.39370078740157483" bottom="0.19685039370078741" header="0" footer="0"/>
  <pageSetup paperSize="9" scale="82"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locked="0" defaultSize="0" autoFill="0" autoLine="0" autoPict="0">
                <anchor moveWithCells="1">
                  <from>
                    <xdr:col>1</xdr:col>
                    <xdr:colOff>523875</xdr:colOff>
                    <xdr:row>24</xdr:row>
                    <xdr:rowOff>47625</xdr:rowOff>
                  </from>
                  <to>
                    <xdr:col>1</xdr:col>
                    <xdr:colOff>733425</xdr:colOff>
                    <xdr:row>26</xdr:row>
                    <xdr:rowOff>38100</xdr:rowOff>
                  </to>
                </anchor>
              </controlPr>
            </control>
          </mc:Choice>
        </mc:AlternateContent>
        <mc:AlternateContent xmlns:mc="http://schemas.openxmlformats.org/markup-compatibility/2006">
          <mc:Choice Requires="x14">
            <control shapeId="23554" r:id="rId5" name="Option Button 2">
              <controlPr locked="0" defaultSize="0" autoFill="0" autoLine="0" autoPict="0">
                <anchor moveWithCells="1">
                  <from>
                    <xdr:col>4</xdr:col>
                    <xdr:colOff>495300</xdr:colOff>
                    <xdr:row>24</xdr:row>
                    <xdr:rowOff>57150</xdr:rowOff>
                  </from>
                  <to>
                    <xdr:col>5</xdr:col>
                    <xdr:colOff>9525</xdr:colOff>
                    <xdr:row>26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Applicant</vt:lpstr>
      <vt:lpstr>Officials Proposal wk1</vt:lpstr>
      <vt:lpstr>Officials Proposal wk2</vt:lpstr>
      <vt:lpstr>Officials Proposal wk3</vt:lpstr>
      <vt:lpstr>'Officials Proposal wk1'!Print_Area</vt:lpstr>
      <vt:lpstr>'Officials Proposal wk2'!Print_Area</vt:lpstr>
      <vt:lpstr>'Officials Proposal wk3'!Print_Area</vt:lpstr>
      <vt:lpstr>'Officials Proposal wk1'!Print_Titles</vt:lpstr>
      <vt:lpstr>'Officials Proposal wk2'!Print_Titles</vt:lpstr>
      <vt:lpstr>'Officials Proposal wk3'!Print_Titles</vt:lpstr>
    </vt:vector>
  </TitlesOfParts>
  <Company>ITF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Pro Cirucit Officials' Application Form 2010 v1.0</dc:title>
  <dc:subject>Officiating Forms</dc:subject>
  <dc:creator>Zuzana.Konrad</dc:creator>
  <dc:description>International Tennis Federation, 2009-2010.
All rights reserved. Reproduction of this work in whole or in part, without the prior permission of the ITF is prohibited.</dc:description>
  <cp:lastModifiedBy>Zuzana Konrad</cp:lastModifiedBy>
  <cp:lastPrinted>2015-12-15T14:38:38Z</cp:lastPrinted>
  <dcterms:created xsi:type="dcterms:W3CDTF">2005-11-14T10:34:07Z</dcterms:created>
  <dcterms:modified xsi:type="dcterms:W3CDTF">2018-11-22T15:09:43Z</dcterms:modified>
</cp:coreProperties>
</file>