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defaultThemeVersion="124226"/>
  <mc:AlternateContent xmlns:mc="http://schemas.openxmlformats.org/markup-compatibility/2006">
    <mc:Choice Requires="x15">
      <x15ac:absPath xmlns:x15ac="http://schemas.microsoft.com/office/spreadsheetml/2010/11/ac" url="C:\Zuzana\"/>
    </mc:Choice>
  </mc:AlternateContent>
  <xr:revisionPtr revIDLastSave="0" documentId="13_ncr:1_{E8A4D5AF-2B23-457E-BF8C-24D817958A4C}" xr6:coauthVersionLast="34" xr6:coauthVersionMax="34" xr10:uidLastSave="{00000000-0000-0000-0000-000000000000}"/>
  <bookViews>
    <workbookView xWindow="120" yWindow="150" windowWidth="19320" windowHeight="12180" tabRatio="813" activeTab="1" xr2:uid="{00000000-000D-0000-FFFF-FFFF00000000}"/>
  </bookViews>
  <sheets>
    <sheet name="Applicant" sheetId="25" r:id="rId1"/>
    <sheet name="Officials Proposal - Comb wk1" sheetId="24" r:id="rId2"/>
    <sheet name="Officials Proposal - Comb wk2" sheetId="26" r:id="rId3"/>
    <sheet name="Officials Proposal - Comb wk3" sheetId="27"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'Officials Proposal - Comb wk1'!$A$1:$J$69</definedName>
    <definedName name="_xlnm.Print_Area" localSheetId="2">'Officials Proposal - Comb wk2'!$A$1:$J$69</definedName>
    <definedName name="_xlnm.Print_Area" localSheetId="3">'Officials Proposal - Comb wk3'!$A$1:$J$69</definedName>
    <definedName name="_xlnm.Print_Titles" localSheetId="1">'Officials Proposal - Comb wk1'!$1:$10</definedName>
    <definedName name="_xlnm.Print_Titles" localSheetId="2">'Officials Proposal - Comb wk2'!$1:$10</definedName>
    <definedName name="_xlnm.Print_Titles" localSheetId="3">'Officials Proposal - Comb wk3'!$1:$10</definedName>
  </definedNames>
  <calcPr calcId="179021"/>
</workbook>
</file>

<file path=xl/calcChain.xml><?xml version="1.0" encoding="utf-8"?>
<calcChain xmlns="http://schemas.openxmlformats.org/spreadsheetml/2006/main">
  <c r="A61" i="27" l="1"/>
  <c r="J60" i="27"/>
  <c r="J59" i="27"/>
  <c r="A59" i="27"/>
  <c r="O56" i="27"/>
  <c r="K56" i="27"/>
  <c r="J56" i="27"/>
  <c r="O55" i="27"/>
  <c r="K55" i="27"/>
  <c r="J55" i="27"/>
  <c r="I55" i="27"/>
  <c r="O54" i="27"/>
  <c r="K54" i="27"/>
  <c r="I54" i="27"/>
  <c r="J54" i="27" s="1"/>
  <c r="O53" i="27"/>
  <c r="K53" i="27"/>
  <c r="J53" i="27"/>
  <c r="I53" i="27"/>
  <c r="O52" i="27"/>
  <c r="K52" i="27"/>
  <c r="J52" i="27"/>
  <c r="I52" i="27"/>
  <c r="O51" i="27"/>
  <c r="K51" i="27"/>
  <c r="J51" i="27"/>
  <c r="I51" i="27"/>
  <c r="K50" i="27"/>
  <c r="K49" i="27"/>
  <c r="K48" i="27"/>
  <c r="A48" i="27"/>
  <c r="K47" i="27"/>
  <c r="O46" i="27"/>
  <c r="M46" i="27"/>
  <c r="L46" i="27"/>
  <c r="K46" i="27"/>
  <c r="J46" i="27"/>
  <c r="I46" i="27"/>
  <c r="O45" i="27"/>
  <c r="M45" i="27"/>
  <c r="L45" i="27"/>
  <c r="K45" i="27"/>
  <c r="J45" i="27"/>
  <c r="I45" i="27"/>
  <c r="L44" i="27"/>
  <c r="M44" i="27" s="1"/>
  <c r="K44" i="27"/>
  <c r="J44" i="27"/>
  <c r="I44" i="27"/>
  <c r="M43" i="27"/>
  <c r="L43" i="27"/>
  <c r="K43" i="27"/>
  <c r="J43" i="27"/>
  <c r="I43" i="27"/>
  <c r="M42" i="27"/>
  <c r="L42" i="27"/>
  <c r="K42" i="27"/>
  <c r="J42" i="27"/>
  <c r="I42" i="27"/>
  <c r="L41" i="27"/>
  <c r="M41" i="27" s="1"/>
  <c r="K41" i="27"/>
  <c r="J61" i="27" s="1"/>
  <c r="J41" i="27"/>
  <c r="I41" i="27"/>
  <c r="A37" i="27"/>
  <c r="J35" i="27"/>
  <c r="E35" i="27"/>
  <c r="H28" i="27"/>
  <c r="D23" i="27"/>
  <c r="C23" i="27"/>
  <c r="B23" i="27"/>
  <c r="A36" i="27" s="1"/>
  <c r="D21" i="27"/>
  <c r="C21" i="27"/>
  <c r="B21" i="27"/>
  <c r="G16" i="27"/>
  <c r="E16" i="27"/>
  <c r="A16" i="27"/>
  <c r="J14" i="27"/>
  <c r="E14" i="27"/>
  <c r="A14" i="27"/>
  <c r="A4" i="27"/>
  <c r="A61" i="26"/>
  <c r="J60" i="26"/>
  <c r="J59" i="26"/>
  <c r="A59" i="26"/>
  <c r="O56" i="26"/>
  <c r="K56" i="26"/>
  <c r="J56" i="26"/>
  <c r="O55" i="26"/>
  <c r="K55" i="26"/>
  <c r="I55" i="26"/>
  <c r="J55" i="26" s="1"/>
  <c r="O54" i="26"/>
  <c r="K54" i="26"/>
  <c r="I54" i="26"/>
  <c r="J54" i="26" s="1"/>
  <c r="O53" i="26"/>
  <c r="K53" i="26"/>
  <c r="J53" i="26"/>
  <c r="I53" i="26"/>
  <c r="O52" i="26"/>
  <c r="K52" i="26"/>
  <c r="J52" i="26"/>
  <c r="I52" i="26"/>
  <c r="O51" i="26"/>
  <c r="K51" i="26"/>
  <c r="J51" i="26"/>
  <c r="I51" i="26"/>
  <c r="K50" i="26"/>
  <c r="K49" i="26"/>
  <c r="K48" i="26"/>
  <c r="A48" i="26"/>
  <c r="K47" i="26"/>
  <c r="O46" i="26"/>
  <c r="L46" i="26"/>
  <c r="M46" i="26" s="1"/>
  <c r="K46" i="26"/>
  <c r="J46" i="26"/>
  <c r="I46" i="26"/>
  <c r="O45" i="26"/>
  <c r="L45" i="26"/>
  <c r="M45" i="26" s="1"/>
  <c r="K45" i="26"/>
  <c r="J45" i="26"/>
  <c r="I45" i="26"/>
  <c r="M44" i="26"/>
  <c r="L44" i="26"/>
  <c r="K44" i="26"/>
  <c r="J44" i="26"/>
  <c r="I44" i="26"/>
  <c r="L43" i="26"/>
  <c r="M43" i="26" s="1"/>
  <c r="K43" i="26"/>
  <c r="J43" i="26"/>
  <c r="I43" i="26"/>
  <c r="L42" i="26"/>
  <c r="M42" i="26" s="1"/>
  <c r="K42" i="26"/>
  <c r="J61" i="26" s="1"/>
  <c r="J42" i="26"/>
  <c r="I42" i="26"/>
  <c r="M41" i="26"/>
  <c r="L41" i="26"/>
  <c r="K41" i="26"/>
  <c r="J41" i="26"/>
  <c r="I41" i="26"/>
  <c r="A37" i="26"/>
  <c r="A36" i="26"/>
  <c r="J35" i="26"/>
  <c r="E35" i="26"/>
  <c r="H28" i="26"/>
  <c r="D23" i="26"/>
  <c r="C23" i="26"/>
  <c r="B23" i="26"/>
  <c r="D21" i="26"/>
  <c r="C21" i="26"/>
  <c r="B21" i="26"/>
  <c r="G16" i="26"/>
  <c r="E16" i="26"/>
  <c r="A16" i="26"/>
  <c r="J14" i="26"/>
  <c r="E14" i="26"/>
  <c r="A14" i="26"/>
  <c r="A4" i="26"/>
  <c r="G16" i="24"/>
  <c r="E16" i="24"/>
  <c r="A16" i="24"/>
  <c r="E14" i="24"/>
  <c r="A14" i="24"/>
  <c r="J35" i="24" l="1"/>
  <c r="A37" i="24"/>
  <c r="C21" i="24" l="1"/>
  <c r="B21" i="24"/>
  <c r="C23" i="24"/>
  <c r="B23" i="24"/>
  <c r="A36" i="24" s="1"/>
  <c r="D23" i="24" l="1"/>
  <c r="J14" i="24"/>
  <c r="I55" i="24" l="1"/>
  <c r="A61" i="24"/>
  <c r="E35" i="24"/>
  <c r="J60" i="24" l="1"/>
  <c r="J59" i="24"/>
  <c r="A59" i="24"/>
  <c r="O56" i="24"/>
  <c r="K56" i="24"/>
  <c r="J56" i="24"/>
  <c r="O55" i="24"/>
  <c r="K55" i="24"/>
  <c r="O54" i="24"/>
  <c r="K54" i="24"/>
  <c r="I54" i="24"/>
  <c r="O53" i="24"/>
  <c r="K53" i="24"/>
  <c r="I53" i="24"/>
  <c r="O52" i="24"/>
  <c r="K52" i="24"/>
  <c r="O51" i="24"/>
  <c r="K51" i="24"/>
  <c r="K50" i="24"/>
  <c r="K49" i="24"/>
  <c r="K48" i="24"/>
  <c r="K47" i="24"/>
  <c r="O46" i="24"/>
  <c r="L46" i="24"/>
  <c r="M46" i="24" s="1"/>
  <c r="K46" i="24"/>
  <c r="O45" i="24"/>
  <c r="L45" i="24"/>
  <c r="M45" i="24" s="1"/>
  <c r="K45" i="24"/>
  <c r="L44" i="24"/>
  <c r="M44" i="24" s="1"/>
  <c r="K44" i="24"/>
  <c r="L43" i="24"/>
  <c r="M43" i="24" s="1"/>
  <c r="K43" i="24"/>
  <c r="L42" i="24"/>
  <c r="M42" i="24" s="1"/>
  <c r="K42" i="24"/>
  <c r="L41" i="24"/>
  <c r="M41" i="24" s="1"/>
  <c r="K41" i="24"/>
  <c r="H28" i="24"/>
  <c r="D21" i="24"/>
  <c r="I52" i="24"/>
  <c r="A4" i="24"/>
  <c r="J61" i="24" l="1"/>
  <c r="I51" i="24"/>
  <c r="J45" i="24" l="1"/>
  <c r="J46" i="24"/>
  <c r="J55" i="24"/>
  <c r="J54" i="24"/>
  <c r="J53" i="24"/>
  <c r="J52" i="24"/>
  <c r="J51" i="24"/>
  <c r="A48" i="24"/>
  <c r="J44" i="24"/>
  <c r="J43" i="24"/>
  <c r="J42" i="24"/>
  <c r="J41" i="24"/>
  <c r="I46" i="24"/>
  <c r="I45" i="24"/>
  <c r="I44" i="24"/>
  <c r="I43" i="24"/>
  <c r="I42" i="24"/>
  <c r="I41" i="24"/>
</calcChain>
</file>

<file path=xl/sharedStrings.xml><?xml version="1.0" encoding="utf-8"?>
<sst xmlns="http://schemas.openxmlformats.org/spreadsheetml/2006/main" count="961" uniqueCount="175">
  <si>
    <t>City</t>
  </si>
  <si>
    <t>Certification</t>
  </si>
  <si>
    <t>Email</t>
  </si>
  <si>
    <t>Contact Person in this matter</t>
  </si>
  <si>
    <t>National Tennis Association</t>
  </si>
  <si>
    <t>APPLICANT</t>
  </si>
  <si>
    <t>EVENT</t>
  </si>
  <si>
    <t>Telephone</t>
  </si>
  <si>
    <t>Mobile</t>
  </si>
  <si>
    <t>SUPERVISOR</t>
  </si>
  <si>
    <t>Proposed Supervisor, Name</t>
  </si>
  <si>
    <t>DESIGNATED CHAIR UMPIRES</t>
  </si>
  <si>
    <t>OTHER CHAIR UMPIRES</t>
  </si>
  <si>
    <t>Email: officiating@itftennis.com</t>
  </si>
  <si>
    <t>OTHER INFORMATION</t>
  </si>
  <si>
    <t>SupCert</t>
  </si>
  <si>
    <t>Other</t>
  </si>
  <si>
    <t>EofWRef</t>
  </si>
  <si>
    <t>DesChairCert</t>
  </si>
  <si>
    <t>OtrChairCert</t>
  </si>
  <si>
    <t>National</t>
  </si>
  <si>
    <t>WorkQual</t>
  </si>
  <si>
    <t>Yes</t>
  </si>
  <si>
    <t>No</t>
  </si>
  <si>
    <t>Stays/Leaves</t>
  </si>
  <si>
    <t>Approval</t>
  </si>
  <si>
    <t>Approved in full</t>
  </si>
  <si>
    <t>Partially approved</t>
  </si>
  <si>
    <t>Not approved</t>
  </si>
  <si>
    <t>To be complemented</t>
  </si>
  <si>
    <t>Designate Chair Umpire</t>
  </si>
  <si>
    <t>Chair Umpire</t>
  </si>
  <si>
    <t>OFFICIALS REQUIRED</t>
  </si>
  <si>
    <t>Assigned</t>
  </si>
  <si>
    <t xml:space="preserve">Main Draw Chair Umpires: </t>
  </si>
  <si>
    <t>Nationality</t>
  </si>
  <si>
    <t>Min. Required</t>
  </si>
  <si>
    <t>Circuit &amp; Level</t>
  </si>
  <si>
    <t>Working Qual?</t>
  </si>
  <si>
    <t>Date completed</t>
  </si>
  <si>
    <t>ITF Tournament ID or key</t>
  </si>
  <si>
    <t>No of MD Courts</t>
  </si>
  <si>
    <t>No of QD Courts</t>
  </si>
  <si>
    <t>QD size</t>
  </si>
  <si>
    <t>W25</t>
  </si>
  <si>
    <t>W100</t>
  </si>
  <si>
    <t xml:space="preserve">ALL FIELDS HIGHLIGHTED </t>
  </si>
  <si>
    <t xml:space="preserve">YELLOW </t>
  </si>
  <si>
    <t>Singles Final (date)</t>
  </si>
  <si>
    <t>No of days of QD</t>
  </si>
  <si>
    <t>Min Req Qualifying</t>
  </si>
  <si>
    <t>White</t>
  </si>
  <si>
    <t>Optional**</t>
  </si>
  <si>
    <t xml:space="preserve">Working All Days Qualifying: </t>
  </si>
  <si>
    <t>Week of (Monday) [Day/Month]</t>
  </si>
  <si>
    <t>WOMEN'S Circuit</t>
  </si>
  <si>
    <t>MEN'S  Circuit</t>
  </si>
  <si>
    <t>Men's Circuit</t>
  </si>
  <si>
    <t xml:space="preserve">Women's Circuit </t>
  </si>
  <si>
    <t>Working until end?*</t>
  </si>
  <si>
    <t>No*</t>
  </si>
  <si>
    <t>1st Desig</t>
  </si>
  <si>
    <t>2 Desig</t>
  </si>
  <si>
    <t>3 Desig</t>
  </si>
  <si>
    <t>4 Desig</t>
  </si>
  <si>
    <t>5 Desig</t>
  </si>
  <si>
    <t>6 Desig</t>
  </si>
  <si>
    <t>International*</t>
  </si>
  <si>
    <t>All Days**</t>
  </si>
  <si>
    <t>Note</t>
  </si>
  <si>
    <t>Others</t>
  </si>
  <si>
    <t>Last Day**</t>
  </si>
  <si>
    <t>&gt;32</t>
  </si>
  <si>
    <t>No of Desig</t>
  </si>
  <si>
    <t>*International: Bronze, Silver or Gold Badge Chair Umpire</t>
  </si>
  <si>
    <t xml:space="preserve">Working Last Day(s) Qualifying: </t>
  </si>
  <si>
    <t>Qualifying event: Minimum 1 Assistant Referee</t>
  </si>
  <si>
    <t>Qualifying event: Minimum 1 Assistant Referee before the Final Round of QD</t>
  </si>
  <si>
    <t>Qualifying event: Chair Umpires all rounds</t>
  </si>
  <si>
    <t>**Qualifying event: Two (2) Designate CUs must assist Supervisor during Qualifying Draws of both events</t>
  </si>
  <si>
    <t>**Qualifying event: One (1) Designate CU must assist Supervisor during Qualifying Draw of Men's $10,000. One CU is required for every Qualifying match at Women's $50,000</t>
  </si>
  <si>
    <t>**Qualifying event: One (1) Designate CU must assist Supervisor during Qualifying Draw of Men's $10,000. One CU is required for every Qualifying match at Women's $75,000</t>
  </si>
  <si>
    <t>**Qualifying event: One (1) Designate CU must assist Supervisor before Final Round Qualifying of Men's $15,000. One CU is required for every Qualifying match at Women's $50,000 and final round of Men's $15,000</t>
  </si>
  <si>
    <t>**Qualifying event: One (1) Designate CU must assist Supervisor before Final Round Qualifying of Men's $15,000. One CU is required for every Qualifying match at Women's $75,000 and final round of Men's $15,000</t>
  </si>
  <si>
    <t>**Qualifying event: One (1) Designate CU must assist Supervisor before Final Round Qualifying of Men's $15,000. One CU is required for every Qualifying match at Women's $100,000 and final round of Men's $15,000</t>
  </si>
  <si>
    <t>MUST BE COMPLETED BEFORE SUBMITTING THIS FORM TO ITF OFFICIATING</t>
  </si>
  <si>
    <t>Days</t>
  </si>
  <si>
    <t>**Qualifying event: Two (2) Designate CUs must assist Supervisor during Qualifying Draws of both events. One (1) CU is required for every Final Round Qualifying match at both events.</t>
  </si>
  <si>
    <t>Gold Ref</t>
  </si>
  <si>
    <t>Silver Ref</t>
  </si>
  <si>
    <t>White Ref</t>
  </si>
  <si>
    <t>Gold Chair</t>
  </si>
  <si>
    <t>Silver Chair</t>
  </si>
  <si>
    <t>Bronze Chair</t>
  </si>
  <si>
    <t>White Chair</t>
  </si>
  <si>
    <t>Green Chair</t>
  </si>
  <si>
    <r>
      <t>WED</t>
    </r>
    <r>
      <rPr>
        <sz val="8"/>
        <rFont val="Arial"/>
        <family val="2"/>
      </rPr>
      <t xml:space="preserve"> (End of day)</t>
    </r>
  </si>
  <si>
    <r>
      <t>THU</t>
    </r>
    <r>
      <rPr>
        <sz val="8"/>
        <rFont val="Arial"/>
        <family val="2"/>
      </rPr>
      <t xml:space="preserve"> (End of day)</t>
    </r>
  </si>
  <si>
    <r>
      <t>FRI</t>
    </r>
    <r>
      <rPr>
        <sz val="8"/>
        <rFont val="Arial"/>
        <family val="2"/>
      </rPr>
      <t xml:space="preserve"> (End of day)</t>
    </r>
  </si>
  <si>
    <r>
      <t>SAT</t>
    </r>
    <r>
      <rPr>
        <sz val="8"/>
        <rFont val="Arial"/>
        <family val="2"/>
      </rPr>
      <t xml:space="preserve"> (End of day)</t>
    </r>
  </si>
  <si>
    <r>
      <t>SUN</t>
    </r>
    <r>
      <rPr>
        <sz val="8"/>
        <rFont val="Arial"/>
        <family val="2"/>
      </rPr>
      <t xml:space="preserve"> (End of day)</t>
    </r>
  </si>
  <si>
    <t>Working Until (Day)</t>
  </si>
  <si>
    <t>Proposed End-of-Week Referee, Name</t>
  </si>
  <si>
    <t>Required</t>
  </si>
  <si>
    <t>Will fully comply</t>
  </si>
  <si>
    <t>Exception needed</t>
  </si>
  <si>
    <t>M25</t>
  </si>
  <si>
    <t>M25W25</t>
  </si>
  <si>
    <t>M25W100</t>
  </si>
  <si>
    <t>**Qualifying event: Two (2) Designate CUs must assist Supervisor during Qualifying Draws of both events. One (1) CU is required for every Final Round Qualifying match at Men's $25,000.</t>
  </si>
  <si>
    <t>**Qualifying event: Two (2) Designate CUs must assist Supervisor during Qualifying Draws of both events. One (1) CU is required for every Final Round Qualifying match at Women's $25,000.</t>
  </si>
  <si>
    <t>**Qualifying event: One (1) Designate CU must assist Supervisor during Qualifying Draw of Men's $10,000. One CU is required for every Qualifying match at Women's $100,000</t>
  </si>
  <si>
    <t>Reg.</t>
  </si>
  <si>
    <t>Not Reg.</t>
  </si>
  <si>
    <t>Available Until</t>
  </si>
  <si>
    <t>Working until ?</t>
  </si>
  <si>
    <t>Tel: +44 (0)20 8392 4692</t>
  </si>
  <si>
    <t>M15</t>
  </si>
  <si>
    <t>W15</t>
  </si>
  <si>
    <t>W60</t>
  </si>
  <si>
    <t>W80</t>
  </si>
  <si>
    <t>M15W15</t>
  </si>
  <si>
    <t>M15W25</t>
  </si>
  <si>
    <t>M15W60</t>
  </si>
  <si>
    <t>M15W80</t>
  </si>
  <si>
    <t>M15W100</t>
  </si>
  <si>
    <t>M25W15</t>
  </si>
  <si>
    <t>M25W60</t>
  </si>
  <si>
    <t>M25W80</t>
  </si>
  <si>
    <t>All "National" and "Other" Chair Umpires must be registered with ITF Officiating in order to work at ITF Pro Circuit Tournaments</t>
  </si>
  <si>
    <t>Values displayed in column G and H are Minimum Requirements for ITF World Tennis Tour tournaments. National Associations that wish to supply higher certification level of official or more offcials than the minimum requirements, are encouraged to do so.</t>
  </si>
  <si>
    <t>Men $15,000</t>
  </si>
  <si>
    <t>Men $25,000</t>
  </si>
  <si>
    <t>Women $15,000</t>
  </si>
  <si>
    <t>Women $25,000</t>
  </si>
  <si>
    <t>Women $60,000</t>
  </si>
  <si>
    <t>Women $80,000</t>
  </si>
  <si>
    <t>Women $100,000</t>
  </si>
  <si>
    <t>Jan 2019</t>
  </si>
  <si>
    <t>Feb 2019</t>
  </si>
  <si>
    <t>Mar 2019</t>
  </si>
  <si>
    <t>Apr 2019</t>
  </si>
  <si>
    <t>May 2019</t>
  </si>
  <si>
    <t>Jun 2019</t>
  </si>
  <si>
    <t>Jul 2019</t>
  </si>
  <si>
    <t>Aug 2019</t>
  </si>
  <si>
    <t>Sep 2019</t>
  </si>
  <si>
    <t>Oct 2019</t>
  </si>
  <si>
    <t>Nov 2019</t>
  </si>
  <si>
    <t>Dec 2019</t>
  </si>
  <si>
    <t>Doubles Final (date)</t>
  </si>
  <si>
    <t>Recommended White</t>
  </si>
  <si>
    <t>2019 Registered?</t>
  </si>
  <si>
    <r>
      <rPr>
        <sz val="8"/>
        <rFont val="Arial"/>
        <family val="2"/>
      </rPr>
      <t>Recommended</t>
    </r>
    <r>
      <rPr>
        <sz val="10"/>
        <rFont val="Arial"/>
        <family val="2"/>
      </rPr>
      <t xml:space="preserve"> White/Green</t>
    </r>
  </si>
  <si>
    <t>BOTH TOURNAMENTS WILL FULLY COMPLY WITH 2019 ITF WORLD TENNIS TOUR MIN. OFFICIATING REQUIREMENTS</t>
  </si>
  <si>
    <t>Proposed 2nd Site Assistant Ref.</t>
  </si>
  <si>
    <t>Matches played on more than 1 site?</t>
  </si>
  <si>
    <t>Last Day</t>
  </si>
  <si>
    <t>All Days</t>
  </si>
  <si>
    <t>ITF World Tennis Tour</t>
  </si>
  <si>
    <t>Combined Men's/Women's</t>
  </si>
  <si>
    <t xml:space="preserve">      OFFICIALS' PROPOSAL 2019</t>
  </si>
  <si>
    <t>Date Due</t>
  </si>
  <si>
    <t>Supervisors for Women's Circuit $60k, $80k and $100k must stay until end</t>
  </si>
  <si>
    <t>*Supervisors for Women's Circuit $60k, $80k and $100k must stay until end.</t>
  </si>
  <si>
    <t>*If necessary, only White Badge Referee (or higher) will be approved as as the EWR for combined events</t>
  </si>
  <si>
    <t>*At least one ITF Supervisor must work until the end</t>
  </si>
  <si>
    <t>Proposed 2nd Site Assistant</t>
  </si>
  <si>
    <t>National Tennis Association:</t>
  </si>
  <si>
    <t>Contact Person:</t>
  </si>
  <si>
    <t>Email:</t>
  </si>
  <si>
    <t>Position:</t>
  </si>
  <si>
    <t>Telephone:</t>
  </si>
  <si>
    <t>Mobile:</t>
  </si>
  <si>
    <t xml:space="preserve">Please include all your Officials' Proposals you are sending today in this worksheet - if you are sending more than 3 Proposals, please copy the Official Proposal sheet as many times as necessary (right-click on the tab "Officials Proposal wk1", select "Move or Copy", select "move to end" and tick "Create a copy" window. Alternatively if you are sending less than 3 proposals, please delete the remaining tabs. Thank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</si>
</sst>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 yyyy"/>
    <numFmt numFmtId="165" formatCode="ddd\ dd/mm/yy"/>
  </numFmts>
  <fonts count="43" x14ac:knownFonts="1">
    <font>
      <sz val="10"/>
      <name val="Arial"/>
    </font>
    <font>
      <sz val="8"/>
      <name val="Arial"/>
      <family val="2"/>
    </font>
    <font>
      <b/>
      <sz val="10"/>
      <name val="Arial"/>
      <family val="2"/>
    </font>
    <font>
      <b/>
      <sz val="7"/>
      <name val="Arial"/>
      <family val="2"/>
    </font>
    <font>
      <b/>
      <sz val="7"/>
      <color indexed="8"/>
      <name val="Arial"/>
      <family val="2"/>
    </font>
    <font>
      <b/>
      <sz val="8"/>
      <color indexed="8"/>
      <name val="Arial"/>
      <family val="2"/>
    </font>
    <font>
      <sz val="10"/>
      <name val="Arial"/>
      <family val="2"/>
    </font>
    <font>
      <sz val="7"/>
      <name val="Arial"/>
      <family val="2"/>
    </font>
    <font>
      <sz val="9"/>
      <name val="Arial"/>
      <family val="2"/>
    </font>
    <font>
      <sz val="7"/>
      <name val="Arial"/>
      <family val="2"/>
    </font>
    <font>
      <b/>
      <sz val="7"/>
      <name val="Arial"/>
      <family val="2"/>
    </font>
    <font>
      <b/>
      <sz val="12"/>
      <name val="Arial"/>
      <family val="2"/>
    </font>
    <font>
      <b/>
      <sz val="11"/>
      <name val="Arial"/>
      <family val="2"/>
    </font>
    <font>
      <b/>
      <sz val="7"/>
      <color indexed="8"/>
      <name val="Arial"/>
      <family val="2"/>
    </font>
    <font>
      <b/>
      <sz val="9"/>
      <name val="Arial"/>
      <family val="2"/>
    </font>
    <font>
      <b/>
      <sz val="7"/>
      <color indexed="10"/>
      <name val="Arial"/>
      <family val="2"/>
    </font>
    <font>
      <b/>
      <i/>
      <sz val="8"/>
      <name val="Arial"/>
      <family val="2"/>
    </font>
    <font>
      <b/>
      <i/>
      <sz val="9"/>
      <name val="Arial"/>
      <family val="2"/>
    </font>
    <font>
      <b/>
      <sz val="16"/>
      <name val="Arial"/>
      <family val="2"/>
    </font>
    <font>
      <sz val="16"/>
      <name val="Arial"/>
      <family val="2"/>
    </font>
    <font>
      <sz val="9"/>
      <name val="Arial"/>
      <family val="2"/>
    </font>
    <font>
      <b/>
      <i/>
      <sz val="8"/>
      <color indexed="10"/>
      <name val="Arial"/>
      <family val="2"/>
    </font>
    <font>
      <b/>
      <sz val="9.5"/>
      <color theme="0" tint="-0.249977111117893"/>
      <name val="Arial"/>
      <family val="2"/>
    </font>
    <font>
      <b/>
      <sz val="9"/>
      <color rgb="FFFF0000"/>
      <name val="Arial"/>
      <family val="2"/>
    </font>
    <font>
      <b/>
      <sz val="8"/>
      <color rgb="FFFF0000"/>
      <name val="Arial"/>
      <family val="2"/>
    </font>
    <font>
      <sz val="10"/>
      <color rgb="FFFF0000"/>
      <name val="Arial"/>
      <family val="2"/>
    </font>
    <font>
      <b/>
      <sz val="7"/>
      <color rgb="FFFF0000"/>
      <name val="Arial"/>
      <family val="2"/>
    </font>
    <font>
      <b/>
      <sz val="8"/>
      <name val="Arial"/>
      <family val="2"/>
    </font>
    <font>
      <sz val="10"/>
      <color theme="0"/>
      <name val="Arial"/>
      <family val="2"/>
    </font>
    <font>
      <b/>
      <sz val="10"/>
      <color rgb="FFFF0000"/>
      <name val="Arial"/>
      <family val="2"/>
    </font>
    <font>
      <b/>
      <i/>
      <sz val="10"/>
      <name val="Arial"/>
      <family val="2"/>
    </font>
    <font>
      <b/>
      <u/>
      <sz val="10"/>
      <color rgb="FFFF0000"/>
      <name val="Arial"/>
      <family val="2"/>
    </font>
    <font>
      <b/>
      <i/>
      <u/>
      <sz val="10"/>
      <color rgb="FFFF0000"/>
      <name val="Arial"/>
      <family val="2"/>
    </font>
    <font>
      <sz val="10"/>
      <color theme="1"/>
      <name val="Arial"/>
      <family val="2"/>
    </font>
    <font>
      <sz val="8.5"/>
      <color rgb="FFFF0000"/>
      <name val="Arial"/>
      <family val="2"/>
    </font>
    <font>
      <b/>
      <sz val="7.5"/>
      <name val="Arial"/>
      <family val="2"/>
    </font>
    <font>
      <b/>
      <sz val="10"/>
      <color theme="0"/>
      <name val="Arial"/>
      <family val="2"/>
    </font>
    <font>
      <b/>
      <i/>
      <u/>
      <sz val="10"/>
      <name val="Arial"/>
      <family val="2"/>
    </font>
    <font>
      <b/>
      <sz val="14"/>
      <name val="Arial"/>
      <family val="2"/>
    </font>
    <font>
      <sz val="7"/>
      <color theme="0" tint="-0.34998626667073579"/>
      <name val="Arial"/>
      <family val="2"/>
    </font>
    <font>
      <sz val="10"/>
      <color theme="0" tint="-0.34998626667073579"/>
      <name val="Arial"/>
      <family val="2"/>
    </font>
    <font>
      <b/>
      <sz val="12"/>
      <color rgb="FFFF0000"/>
      <name val="Arial"/>
      <family val="2"/>
    </font>
    <font>
      <u/>
      <sz val="10"/>
      <color theme="10"/>
      <name val="Arial"/>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theme="7" tint="0.39997558519241921"/>
        <bgColor indexed="64"/>
      </patternFill>
    </fill>
    <fill>
      <patternFill patternType="solid">
        <fgColor theme="0"/>
        <bgColor indexed="64"/>
      </patternFill>
    </fill>
    <fill>
      <patternFill patternType="solid">
        <fgColor rgb="FFFFFF99"/>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AEAEA"/>
        <bgColor indexed="64"/>
      </patternFill>
    </fill>
  </fills>
  <borders count="6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medium">
        <color indexed="64"/>
      </bottom>
      <diagonal/>
    </border>
    <border>
      <left/>
      <right style="medium">
        <color indexed="64"/>
      </right>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dashed">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42" fillId="0" borderId="0" applyNumberFormat="0" applyFill="0" applyBorder="0" applyAlignment="0" applyProtection="0"/>
  </cellStyleXfs>
  <cellXfs count="312">
    <xf numFmtId="0" fontId="0" fillId="0" borderId="0" xfId="0"/>
    <xf numFmtId="0" fontId="7" fillId="0" borderId="0" xfId="0" applyFont="1" applyBorder="1" applyAlignment="1" applyProtection="1">
      <alignment horizontal="left" vertical="center"/>
    </xf>
    <xf numFmtId="49" fontId="18" fillId="0" borderId="0" xfId="0" applyNumberFormat="1" applyFont="1" applyAlignment="1" applyProtection="1">
      <alignment horizontal="left" vertical="center"/>
    </xf>
    <xf numFmtId="0" fontId="19" fillId="0" borderId="0" xfId="0" applyFont="1" applyAlignment="1" applyProtection="1">
      <alignment horizontal="left" vertical="center"/>
    </xf>
    <xf numFmtId="0" fontId="18" fillId="3" borderId="0" xfId="0" applyFont="1" applyFill="1" applyAlignment="1" applyProtection="1">
      <alignment horizontal="left" vertical="center"/>
    </xf>
    <xf numFmtId="49" fontId="17" fillId="0" borderId="0" xfId="0" applyNumberFormat="1" applyFont="1" applyAlignment="1" applyProtection="1">
      <alignment horizontal="left" vertical="center"/>
    </xf>
    <xf numFmtId="0" fontId="8" fillId="0" borderId="0" xfId="0" applyFont="1" applyAlignment="1" applyProtection="1">
      <alignment horizontal="left" vertical="center"/>
    </xf>
    <xf numFmtId="49" fontId="14" fillId="0" borderId="0" xfId="0" applyNumberFormat="1" applyFont="1" applyAlignment="1" applyProtection="1">
      <alignment horizontal="left" vertical="center"/>
    </xf>
    <xf numFmtId="49" fontId="3" fillId="0" borderId="0" xfId="0" applyNumberFormat="1" applyFont="1" applyFill="1" applyAlignment="1" applyProtection="1">
      <alignment horizontal="left" vertical="center"/>
    </xf>
    <xf numFmtId="0" fontId="3" fillId="0" borderId="0" xfId="0" applyFont="1" applyFill="1" applyAlignment="1" applyProtection="1">
      <alignment horizontal="left" vertical="center"/>
    </xf>
    <xf numFmtId="49" fontId="4" fillId="0" borderId="0" xfId="0" applyNumberFormat="1" applyFont="1" applyFill="1" applyAlignment="1" applyProtection="1">
      <alignment horizontal="left" vertical="center"/>
    </xf>
    <xf numFmtId="0" fontId="0" fillId="0" borderId="0" xfId="0" applyAlignment="1" applyProtection="1">
      <alignment horizontal="left" vertical="center"/>
    </xf>
    <xf numFmtId="164" fontId="13" fillId="0" borderId="0" xfId="0" applyNumberFormat="1" applyFont="1" applyFill="1" applyBorder="1" applyAlignment="1" applyProtection="1">
      <alignment horizontal="left" vertical="center"/>
    </xf>
    <xf numFmtId="49" fontId="5" fillId="0" borderId="0" xfId="0" applyNumberFormat="1" applyFont="1" applyFill="1" applyBorder="1" applyAlignment="1" applyProtection="1">
      <alignment horizontal="left" vertical="center"/>
    </xf>
    <xf numFmtId="14" fontId="5" fillId="0" borderId="0" xfId="0" applyNumberFormat="1" applyFont="1" applyFill="1" applyBorder="1" applyAlignment="1" applyProtection="1">
      <alignment horizontal="center" vertical="center"/>
    </xf>
    <xf numFmtId="14" fontId="0" fillId="0" borderId="0" xfId="0" applyNumberFormat="1" applyAlignment="1" applyProtection="1">
      <alignment horizontal="left" vertical="center"/>
    </xf>
    <xf numFmtId="49" fontId="5" fillId="0" borderId="15" xfId="0" applyNumberFormat="1" applyFont="1" applyFill="1" applyBorder="1" applyAlignment="1" applyProtection="1">
      <alignment horizontal="left" vertical="center"/>
    </xf>
    <xf numFmtId="0" fontId="2" fillId="0" borderId="0" xfId="0" applyFont="1" applyAlignment="1" applyProtection="1">
      <alignment horizontal="left" vertical="center"/>
    </xf>
    <xf numFmtId="0" fontId="7" fillId="0" borderId="16" xfId="0" applyFont="1" applyBorder="1" applyAlignment="1" applyProtection="1">
      <alignment horizontal="left" vertical="center"/>
    </xf>
    <xf numFmtId="0" fontId="7" fillId="0" borderId="20" xfId="0" applyFont="1" applyBorder="1" applyAlignment="1" applyProtection="1">
      <alignment horizontal="left" vertical="center"/>
    </xf>
    <xf numFmtId="0" fontId="15" fillId="0" borderId="0" xfId="0" applyFont="1" applyAlignment="1" applyProtection="1">
      <alignment horizontal="right" vertical="center"/>
    </xf>
    <xf numFmtId="0" fontId="7" fillId="0" borderId="10" xfId="0" applyFont="1" applyBorder="1" applyAlignment="1" applyProtection="1">
      <alignment horizontal="center" vertical="center"/>
    </xf>
    <xf numFmtId="0" fontId="10" fillId="0" borderId="0" xfId="0" applyFont="1" applyAlignment="1" applyProtection="1">
      <alignment horizontal="left" vertical="center"/>
    </xf>
    <xf numFmtId="0" fontId="0" fillId="0" borderId="0" xfId="0" applyAlignment="1" applyProtection="1">
      <alignment horizontal="center" vertical="center"/>
    </xf>
    <xf numFmtId="0" fontId="20" fillId="2" borderId="24" xfId="0" applyFont="1" applyFill="1" applyBorder="1" applyAlignment="1" applyProtection="1">
      <alignment horizontal="center" vertical="center"/>
    </xf>
    <xf numFmtId="0" fontId="20" fillId="2" borderId="25" xfId="0" applyFont="1" applyFill="1" applyBorder="1" applyAlignment="1" applyProtection="1">
      <alignment horizontal="center" vertical="center"/>
    </xf>
    <xf numFmtId="0" fontId="0" fillId="0" borderId="0" xfId="0" applyFill="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horizontal="center" vertical="center"/>
    </xf>
    <xf numFmtId="0" fontId="0" fillId="0" borderId="0" xfId="0" applyFill="1" applyBorder="1" applyAlignment="1" applyProtection="1">
      <alignment horizontal="center" vertical="center"/>
    </xf>
    <xf numFmtId="49" fontId="2" fillId="2" borderId="0" xfId="0" applyNumberFormat="1" applyFont="1" applyFill="1" applyBorder="1" applyAlignment="1" applyProtection="1">
      <alignment horizontal="left" vertical="center"/>
    </xf>
    <xf numFmtId="49" fontId="0" fillId="2" borderId="0" xfId="0" applyNumberFormat="1" applyFill="1" applyBorder="1" applyAlignment="1" applyProtection="1">
      <alignment horizontal="left" vertical="center"/>
    </xf>
    <xf numFmtId="0" fontId="0" fillId="2" borderId="0" xfId="0" applyFill="1" applyAlignment="1" applyProtection="1">
      <alignment horizontal="left" vertical="center"/>
    </xf>
    <xf numFmtId="0" fontId="10" fillId="2" borderId="0"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21" fillId="2" borderId="0" xfId="0" applyNumberFormat="1" applyFont="1" applyFill="1" applyBorder="1" applyAlignment="1" applyProtection="1">
      <alignment horizontal="left" vertical="center"/>
    </xf>
    <xf numFmtId="49" fontId="10" fillId="2" borderId="27" xfId="0" applyNumberFormat="1"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4" borderId="0" xfId="0" applyFont="1" applyFill="1" applyAlignment="1" applyProtection="1">
      <alignment horizontal="left" vertical="center"/>
    </xf>
    <xf numFmtId="3" fontId="7" fillId="4" borderId="0" xfId="0" applyNumberFormat="1" applyFont="1" applyFill="1" applyAlignment="1" applyProtection="1">
      <alignment horizontal="left" vertical="center"/>
    </xf>
    <xf numFmtId="0" fontId="7" fillId="4" borderId="0" xfId="0" applyFont="1" applyFill="1" applyAlignment="1" applyProtection="1">
      <alignment horizontal="left" vertical="center"/>
    </xf>
    <xf numFmtId="49" fontId="7" fillId="4" borderId="0" xfId="0" applyNumberFormat="1" applyFont="1" applyFill="1" applyAlignment="1" applyProtection="1">
      <alignment horizontal="left" vertical="center"/>
    </xf>
    <xf numFmtId="0" fontId="0" fillId="4" borderId="0" xfId="0" applyFill="1" applyAlignment="1" applyProtection="1">
      <alignment horizontal="left" vertical="center"/>
    </xf>
    <xf numFmtId="0" fontId="9" fillId="4" borderId="0" xfId="0" applyFont="1" applyFill="1" applyAlignment="1" applyProtection="1">
      <alignment horizontal="left" vertical="center"/>
    </xf>
    <xf numFmtId="1" fontId="0" fillId="0" borderId="0" xfId="0" applyNumberFormat="1" applyAlignment="1" applyProtection="1">
      <alignment horizontal="left" vertical="center"/>
    </xf>
    <xf numFmtId="0" fontId="7" fillId="0" borderId="23" xfId="0" applyFont="1" applyBorder="1" applyAlignment="1" applyProtection="1">
      <alignment vertical="center"/>
    </xf>
    <xf numFmtId="0" fontId="3" fillId="4" borderId="0" xfId="0" applyFont="1" applyFill="1" applyAlignment="1" applyProtection="1">
      <alignment horizontal="left" vertical="center"/>
    </xf>
    <xf numFmtId="0" fontId="0" fillId="5" borderId="0" xfId="0" applyFill="1" applyAlignment="1" applyProtection="1">
      <alignment horizontal="left" vertical="center"/>
    </xf>
    <xf numFmtId="3" fontId="7" fillId="5" borderId="0" xfId="0" applyNumberFormat="1" applyFont="1" applyFill="1" applyAlignment="1" applyProtection="1">
      <alignment horizontal="left" vertical="center"/>
    </xf>
    <xf numFmtId="3" fontId="12" fillId="7" borderId="2" xfId="0" applyNumberFormat="1" applyFont="1" applyFill="1" applyBorder="1" applyAlignment="1" applyProtection="1">
      <alignment horizontal="center" vertical="center"/>
      <protection locked="0"/>
    </xf>
    <xf numFmtId="49" fontId="20" fillId="7" borderId="2" xfId="0" applyNumberFormat="1" applyFont="1" applyFill="1" applyBorder="1" applyAlignment="1" applyProtection="1">
      <alignment horizontal="center" vertical="center"/>
      <protection locked="0"/>
    </xf>
    <xf numFmtId="49" fontId="20" fillId="7" borderId="6" xfId="0" applyNumberFormat="1" applyFont="1" applyFill="1" applyBorder="1" applyAlignment="1" applyProtection="1">
      <alignment horizontal="center" vertical="center"/>
      <protection locked="0"/>
    </xf>
    <xf numFmtId="49" fontId="20" fillId="0" borderId="6"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vertical="center"/>
    </xf>
    <xf numFmtId="49" fontId="5" fillId="7" borderId="0" xfId="0" applyNumberFormat="1" applyFont="1" applyFill="1" applyBorder="1" applyAlignment="1" applyProtection="1">
      <alignment horizontal="left" vertical="center"/>
    </xf>
    <xf numFmtId="0" fontId="7" fillId="0" borderId="23" xfId="0" applyFont="1" applyBorder="1" applyAlignment="1" applyProtection="1">
      <alignment horizontal="left" vertical="center"/>
    </xf>
    <xf numFmtId="0" fontId="6" fillId="0" borderId="34" xfId="0" applyFont="1" applyBorder="1" applyAlignment="1" applyProtection="1">
      <alignment horizontal="left" vertical="center"/>
    </xf>
    <xf numFmtId="0" fontId="6" fillId="5" borderId="0" xfId="0" applyFont="1" applyFill="1" applyAlignment="1" applyProtection="1">
      <alignment horizontal="left" vertical="center"/>
    </xf>
    <xf numFmtId="0" fontId="1" fillId="5" borderId="0" xfId="0" applyFont="1" applyFill="1" applyAlignment="1" applyProtection="1">
      <alignment horizontal="left" vertical="center"/>
    </xf>
    <xf numFmtId="0" fontId="7" fillId="0" borderId="22" xfId="0" applyFont="1" applyBorder="1" applyAlignment="1" applyProtection="1">
      <alignment horizontal="left" vertical="center"/>
    </xf>
    <xf numFmtId="0" fontId="7" fillId="0" borderId="21" xfId="0" applyFont="1" applyBorder="1" applyAlignment="1" applyProtection="1">
      <alignment horizontal="left" vertical="center"/>
    </xf>
    <xf numFmtId="0" fontId="3" fillId="2" borderId="0" xfId="0" applyFont="1" applyFill="1" applyBorder="1" applyAlignment="1" applyProtection="1">
      <alignment horizontal="right" vertical="center"/>
    </xf>
    <xf numFmtId="0" fontId="3" fillId="2" borderId="27" xfId="0" applyNumberFormat="1" applyFont="1" applyFill="1" applyBorder="1" applyAlignment="1" applyProtection="1">
      <alignment horizontal="center" vertical="center"/>
    </xf>
    <xf numFmtId="0" fontId="0" fillId="0" borderId="0" xfId="0" applyNumberFormat="1" applyAlignment="1" applyProtection="1">
      <alignment horizontal="left" vertical="center"/>
    </xf>
    <xf numFmtId="0" fontId="23" fillId="2" borderId="8"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49" fontId="8" fillId="7" borderId="1" xfId="0" applyNumberFormat="1" applyFont="1" applyFill="1" applyBorder="1" applyAlignment="1" applyProtection="1">
      <alignment horizontal="center" vertical="center"/>
      <protection locked="0"/>
    </xf>
    <xf numFmtId="0" fontId="8" fillId="7" borderId="2" xfId="0" applyNumberFormat="1" applyFont="1" applyFill="1" applyBorder="1" applyAlignment="1" applyProtection="1">
      <alignment horizontal="center" vertical="center"/>
      <protection locked="0"/>
    </xf>
    <xf numFmtId="0" fontId="7" fillId="0" borderId="19" xfId="0" applyFont="1" applyBorder="1" applyAlignment="1" applyProtection="1">
      <alignment vertical="center"/>
    </xf>
    <xf numFmtId="14" fontId="2" fillId="7" borderId="1" xfId="0" applyNumberFormat="1" applyFont="1" applyFill="1" applyBorder="1" applyAlignment="1" applyProtection="1">
      <alignment vertical="center"/>
      <protection locked="0"/>
    </xf>
    <xf numFmtId="1" fontId="2" fillId="7" borderId="43" xfId="0" applyNumberFormat="1" applyFont="1" applyFill="1" applyBorder="1" applyAlignment="1" applyProtection="1">
      <alignment vertical="center"/>
      <protection locked="0"/>
    </xf>
    <xf numFmtId="0" fontId="7" fillId="0" borderId="44" xfId="0" applyFont="1" applyBorder="1" applyAlignment="1" applyProtection="1">
      <alignment vertical="center"/>
    </xf>
    <xf numFmtId="164" fontId="26" fillId="0" borderId="0" xfId="0" applyNumberFormat="1" applyFont="1" applyFill="1" applyBorder="1" applyAlignment="1" applyProtection="1">
      <alignment horizontal="left" vertical="center"/>
    </xf>
    <xf numFmtId="49" fontId="24" fillId="0" borderId="0" xfId="0" applyNumberFormat="1" applyFont="1" applyFill="1" applyBorder="1" applyAlignment="1" applyProtection="1">
      <alignment horizontal="left" vertical="center"/>
    </xf>
    <xf numFmtId="164" fontId="4" fillId="0" borderId="0" xfId="0" applyNumberFormat="1" applyFont="1" applyFill="1" applyBorder="1" applyAlignment="1" applyProtection="1">
      <alignment horizontal="left" vertical="center" wrapText="1"/>
    </xf>
    <xf numFmtId="164" fontId="4" fillId="0" borderId="15" xfId="0" applyNumberFormat="1" applyFont="1" applyFill="1" applyBorder="1" applyAlignment="1" applyProtection="1">
      <alignment horizontal="left" vertical="center"/>
    </xf>
    <xf numFmtId="49" fontId="5" fillId="0" borderId="15" xfId="0" applyNumberFormat="1" applyFont="1" applyFill="1" applyBorder="1" applyAlignment="1" applyProtection="1">
      <alignment horizontal="right" vertical="center"/>
    </xf>
    <xf numFmtId="164" fontId="5" fillId="0" borderId="0" xfId="0" applyNumberFormat="1" applyFont="1" applyFill="1" applyBorder="1" applyAlignment="1" applyProtection="1">
      <alignment horizontal="center" vertical="center"/>
    </xf>
    <xf numFmtId="49" fontId="20" fillId="7" borderId="45" xfId="0" applyNumberFormat="1" applyFont="1" applyFill="1" applyBorder="1" applyAlignment="1" applyProtection="1">
      <alignment horizontal="center" vertical="center"/>
      <protection locked="0"/>
    </xf>
    <xf numFmtId="3" fontId="6" fillId="0" borderId="34" xfId="0" applyNumberFormat="1" applyFont="1" applyFill="1" applyBorder="1" applyAlignment="1" applyProtection="1">
      <alignment horizontal="left" vertical="center"/>
    </xf>
    <xf numFmtId="0" fontId="0" fillId="0" borderId="34" xfId="0" applyFill="1" applyBorder="1" applyAlignment="1" applyProtection="1">
      <alignment horizontal="left" vertical="center"/>
    </xf>
    <xf numFmtId="0" fontId="0" fillId="0" borderId="34" xfId="0" applyBorder="1" applyAlignment="1" applyProtection="1">
      <alignment horizontal="left" vertical="center"/>
    </xf>
    <xf numFmtId="0" fontId="8" fillId="0" borderId="34" xfId="0" applyFont="1" applyBorder="1" applyAlignment="1" applyProtection="1">
      <alignment horizontal="left" vertical="center"/>
    </xf>
    <xf numFmtId="0" fontId="6" fillId="0" borderId="34" xfId="0" applyFont="1" applyFill="1" applyBorder="1" applyAlignment="1" applyProtection="1">
      <alignment horizontal="left" vertical="center"/>
    </xf>
    <xf numFmtId="0" fontId="8" fillId="0" borderId="34" xfId="0" applyFont="1" applyFill="1" applyBorder="1" applyAlignment="1" applyProtection="1">
      <alignment horizontal="left" vertical="center"/>
    </xf>
    <xf numFmtId="49" fontId="20" fillId="0" borderId="45" xfId="0" applyNumberFormat="1" applyFont="1" applyFill="1" applyBorder="1" applyAlignment="1" applyProtection="1">
      <alignment horizontal="center" vertical="center"/>
      <protection locked="0"/>
    </xf>
    <xf numFmtId="49" fontId="20" fillId="0" borderId="4" xfId="0" applyNumberFormat="1"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16" fillId="2" borderId="0" xfId="0" applyNumberFormat="1" applyFont="1" applyFill="1" applyBorder="1" applyAlignment="1" applyProtection="1">
      <alignment horizontal="left" vertical="center"/>
    </xf>
    <xf numFmtId="0" fontId="0" fillId="5" borderId="0" xfId="0" applyNumberFormat="1" applyFill="1" applyAlignment="1" applyProtection="1">
      <alignment horizontal="left" vertical="center"/>
    </xf>
    <xf numFmtId="0" fontId="6" fillId="5" borderId="0" xfId="0" applyNumberFormat="1" applyFont="1" applyFill="1" applyAlignment="1" applyProtection="1">
      <alignment horizontal="left" vertical="center"/>
    </xf>
    <xf numFmtId="0" fontId="28" fillId="6" borderId="41" xfId="0"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8" fillId="0" borderId="0" xfId="0" applyNumberFormat="1" applyFont="1" applyBorder="1" applyAlignment="1" applyProtection="1">
      <alignment horizontal="left" vertical="center"/>
    </xf>
    <xf numFmtId="0" fontId="28" fillId="0" borderId="0" xfId="0" applyFont="1" applyAlignment="1" applyProtection="1">
      <alignment horizontal="left" vertical="center"/>
    </xf>
    <xf numFmtId="49" fontId="7" fillId="0" borderId="0" xfId="0" applyNumberFormat="1" applyFont="1" applyBorder="1" applyAlignment="1" applyProtection="1">
      <alignment horizontal="left" vertical="center"/>
    </xf>
    <xf numFmtId="49" fontId="12" fillId="0" borderId="0" xfId="0" applyNumberFormat="1" applyFont="1" applyBorder="1" applyAlignment="1" applyProtection="1">
      <alignment horizontal="left" vertical="center"/>
    </xf>
    <xf numFmtId="0" fontId="29" fillId="0" borderId="0" xfId="0" applyFont="1" applyAlignment="1" applyProtection="1">
      <alignment horizontal="left" vertical="center"/>
    </xf>
    <xf numFmtId="49" fontId="12" fillId="0" borderId="0" xfId="0" applyNumberFormat="1" applyFont="1" applyFill="1" applyAlignment="1" applyProtection="1">
      <alignment horizontal="left" vertical="center"/>
    </xf>
    <xf numFmtId="49" fontId="30" fillId="0" borderId="0" xfId="0" applyNumberFormat="1"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0" fillId="0" borderId="46" xfId="0" applyBorder="1" applyAlignment="1" applyProtection="1">
      <alignment horizontal="left" vertical="center"/>
    </xf>
    <xf numFmtId="0" fontId="0" fillId="0" borderId="42" xfId="0" applyFill="1" applyBorder="1" applyAlignment="1" applyProtection="1">
      <alignment horizontal="left" vertical="center"/>
    </xf>
    <xf numFmtId="0" fontId="0" fillId="0" borderId="49" xfId="0" applyBorder="1" applyAlignment="1" applyProtection="1">
      <alignment horizontal="left" vertical="center"/>
    </xf>
    <xf numFmtId="0" fontId="6" fillId="0" borderId="50"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8" borderId="50" xfId="0" applyFont="1" applyFill="1" applyBorder="1" applyAlignment="1" applyProtection="1">
      <alignment horizontal="left" vertical="center"/>
    </xf>
    <xf numFmtId="0" fontId="6" fillId="8" borderId="51" xfId="0" applyFont="1" applyFill="1" applyBorder="1" applyAlignment="1" applyProtection="1">
      <alignment horizontal="left" vertical="center"/>
    </xf>
    <xf numFmtId="0" fontId="6" fillId="7" borderId="50" xfId="0" applyFont="1" applyFill="1" applyBorder="1" applyAlignment="1" applyProtection="1">
      <alignment horizontal="left" vertical="center"/>
    </xf>
    <xf numFmtId="0" fontId="6" fillId="7" borderId="51" xfId="0" applyFont="1" applyFill="1" applyBorder="1" applyAlignment="1" applyProtection="1">
      <alignment horizontal="left" vertical="center"/>
    </xf>
    <xf numFmtId="0" fontId="6" fillId="7" borderId="52" xfId="0" applyFont="1" applyFill="1" applyBorder="1" applyAlignment="1" applyProtection="1">
      <alignment horizontal="left" vertical="center"/>
    </xf>
    <xf numFmtId="0" fontId="6" fillId="7" borderId="53" xfId="0" applyFont="1" applyFill="1" applyBorder="1" applyAlignment="1" applyProtection="1">
      <alignment horizontal="left" vertical="center"/>
    </xf>
    <xf numFmtId="3" fontId="6" fillId="0" borderId="42" xfId="0" applyNumberFormat="1" applyFont="1" applyFill="1" applyBorder="1" applyAlignment="1" applyProtection="1">
      <alignment horizontal="left" vertical="center"/>
    </xf>
    <xf numFmtId="0" fontId="0" fillId="0" borderId="42" xfId="0" applyBorder="1" applyAlignment="1" applyProtection="1">
      <alignment horizontal="left" vertical="center"/>
    </xf>
    <xf numFmtId="0" fontId="0" fillId="7" borderId="51" xfId="0" applyFill="1" applyBorder="1" applyAlignment="1" applyProtection="1">
      <alignment horizontal="left" vertical="center"/>
    </xf>
    <xf numFmtId="0" fontId="6" fillId="8" borderId="52" xfId="0" applyFont="1" applyFill="1" applyBorder="1" applyAlignment="1" applyProtection="1">
      <alignment horizontal="left" vertical="center"/>
    </xf>
    <xf numFmtId="0" fontId="0" fillId="8" borderId="53" xfId="0" applyFill="1" applyBorder="1" applyAlignment="1" applyProtection="1">
      <alignment horizontal="left" vertical="center"/>
    </xf>
    <xf numFmtId="0" fontId="6" fillId="0" borderId="50" xfId="0" applyFont="1" applyFill="1" applyBorder="1" applyAlignment="1" applyProtection="1">
      <alignment horizontal="left" vertical="center"/>
    </xf>
    <xf numFmtId="0" fontId="6" fillId="8" borderId="53" xfId="0" applyFont="1" applyFill="1" applyBorder="1" applyAlignment="1" applyProtection="1">
      <alignment horizontal="left" vertical="center"/>
    </xf>
    <xf numFmtId="0" fontId="2" fillId="0" borderId="47" xfId="0" applyFont="1" applyBorder="1" applyAlignment="1" applyProtection="1">
      <alignment horizontal="left" vertical="center"/>
    </xf>
    <xf numFmtId="0" fontId="0" fillId="0" borderId="47" xfId="0" applyBorder="1" applyAlignment="1" applyProtection="1">
      <alignment horizontal="left" vertical="center"/>
    </xf>
    <xf numFmtId="0" fontId="6" fillId="0" borderId="51" xfId="0" applyFont="1" applyFill="1" applyBorder="1" applyAlignment="1" applyProtection="1">
      <alignment horizontal="left" vertical="center"/>
    </xf>
    <xf numFmtId="0" fontId="6" fillId="0" borderId="49" xfId="0" applyFont="1" applyBorder="1" applyAlignment="1" applyProtection="1">
      <alignment horizontal="left" vertical="center"/>
    </xf>
    <xf numFmtId="0" fontId="2" fillId="10" borderId="48" xfId="0" applyFont="1" applyFill="1" applyBorder="1" applyAlignment="1" applyProtection="1">
      <alignment horizontal="left" vertical="center"/>
    </xf>
    <xf numFmtId="17" fontId="6" fillId="0" borderId="0" xfId="0" quotePrefix="1" applyNumberFormat="1" applyFont="1" applyAlignment="1" applyProtection="1">
      <alignment horizontal="left" vertical="center"/>
    </xf>
    <xf numFmtId="0" fontId="6" fillId="0" borderId="0" xfId="0" applyFont="1" applyAlignment="1" applyProtection="1">
      <alignment horizontal="left" vertical="center"/>
    </xf>
    <xf numFmtId="0" fontId="7" fillId="0" borderId="0" xfId="0" applyFont="1" applyBorder="1" applyAlignment="1" applyProtection="1">
      <alignment vertical="top" wrapText="1"/>
    </xf>
    <xf numFmtId="0" fontId="34" fillId="0" borderId="0" xfId="0" applyFont="1" applyBorder="1" applyAlignment="1" applyProtection="1">
      <alignment horizontal="left" vertical="center" wrapText="1"/>
    </xf>
    <xf numFmtId="0" fontId="29" fillId="0" borderId="0" xfId="0" quotePrefix="1" applyFont="1" applyAlignment="1" applyProtection="1">
      <alignment horizontal="left" vertical="center"/>
    </xf>
    <xf numFmtId="0" fontId="7" fillId="0" borderId="42" xfId="0" applyFont="1" applyBorder="1" applyAlignment="1" applyProtection="1">
      <alignment vertical="center"/>
    </xf>
    <xf numFmtId="0" fontId="7" fillId="0" borderId="13" xfId="0" applyFont="1" applyBorder="1" applyAlignment="1" applyProtection="1">
      <alignment horizontal="left" vertical="center"/>
    </xf>
    <xf numFmtId="0" fontId="0" fillId="0" borderId="17" xfId="0" applyBorder="1" applyAlignment="1" applyProtection="1">
      <alignment horizontal="left" vertical="center"/>
    </xf>
    <xf numFmtId="0" fontId="7" fillId="0" borderId="10" xfId="0" applyFont="1" applyBorder="1" applyAlignment="1" applyProtection="1">
      <alignment horizontal="left" vertical="center" wrapText="1"/>
    </xf>
    <xf numFmtId="49" fontId="8" fillId="7" borderId="5" xfId="0" applyNumberFormat="1" applyFont="1" applyFill="1" applyBorder="1" applyAlignment="1" applyProtection="1">
      <alignment horizontal="center" vertical="center"/>
      <protection locked="0"/>
    </xf>
    <xf numFmtId="49" fontId="8" fillId="7" borderId="37" xfId="0" applyNumberFormat="1" applyFont="1" applyFill="1" applyBorder="1" applyAlignment="1" applyProtection="1">
      <alignment horizontal="center" vertical="center"/>
      <protection locked="0"/>
    </xf>
    <xf numFmtId="49" fontId="8" fillId="0" borderId="37" xfId="0"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33" fillId="6" borderId="0" xfId="0" applyFont="1" applyFill="1" applyBorder="1" applyAlignment="1" applyProtection="1">
      <alignment horizontal="center" vertical="center" wrapText="1"/>
      <protection locked="0"/>
    </xf>
    <xf numFmtId="0" fontId="7" fillId="0" borderId="17" xfId="0" applyFont="1" applyBorder="1" applyAlignment="1" applyProtection="1">
      <alignment horizontal="left" vertical="center"/>
    </xf>
    <xf numFmtId="0" fontId="7" fillId="0" borderId="18" xfId="0" applyFont="1" applyBorder="1" applyAlignment="1" applyProtection="1">
      <alignment horizontal="left" vertical="center"/>
    </xf>
    <xf numFmtId="0" fontId="32" fillId="0" borderId="0" xfId="0" applyFont="1" applyAlignment="1" applyProtection="1">
      <alignment horizontal="center" vertical="center" wrapText="1"/>
    </xf>
    <xf numFmtId="0" fontId="28" fillId="0" borderId="0" xfId="0" applyFont="1" applyAlignment="1" applyProtection="1">
      <alignment horizontal="left" vertical="center"/>
      <protection locked="0"/>
    </xf>
    <xf numFmtId="49" fontId="8" fillId="0" borderId="3" xfId="0" applyNumberFormat="1" applyFont="1" applyFill="1" applyBorder="1" applyAlignment="1" applyProtection="1">
      <alignment horizontal="center" vertical="center"/>
      <protection locked="0"/>
    </xf>
    <xf numFmtId="49" fontId="8" fillId="0" borderId="5" xfId="0" applyNumberFormat="1" applyFont="1" applyFill="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8" fillId="7" borderId="6" xfId="0" applyNumberFormat="1" applyFont="1" applyFill="1" applyBorder="1" applyAlignment="1" applyProtection="1">
      <alignment horizontal="center" vertical="center"/>
      <protection locked="0"/>
    </xf>
    <xf numFmtId="0" fontId="33" fillId="0" borderId="0" xfId="0" applyFont="1" applyBorder="1" applyAlignment="1" applyProtection="1">
      <alignment horizontal="center" vertical="center" wrapText="1"/>
    </xf>
    <xf numFmtId="49" fontId="26" fillId="12" borderId="60" xfId="0" applyNumberFormat="1" applyFont="1" applyFill="1" applyBorder="1" applyAlignment="1" applyProtection="1">
      <alignment horizontal="center" vertical="center" wrapText="1"/>
    </xf>
    <xf numFmtId="49" fontId="7" fillId="0" borderId="55" xfId="0" applyNumberFormat="1" applyFont="1" applyBorder="1" applyAlignment="1" applyProtection="1">
      <alignment horizontal="center" vertical="center" wrapText="1"/>
    </xf>
    <xf numFmtId="49" fontId="7" fillId="0" borderId="54" xfId="0" applyNumberFormat="1" applyFont="1" applyBorder="1" applyAlignment="1" applyProtection="1">
      <alignment horizontal="left" vertical="center"/>
    </xf>
    <xf numFmtId="49" fontId="7" fillId="0" borderId="56" xfId="0" applyNumberFormat="1" applyFont="1" applyBorder="1" applyAlignment="1" applyProtection="1">
      <alignment horizontal="left" vertical="center"/>
    </xf>
    <xf numFmtId="49" fontId="7" fillId="0" borderId="61" xfId="0" applyNumberFormat="1" applyFont="1" applyBorder="1" applyAlignment="1" applyProtection="1">
      <alignment horizontal="left" vertical="center"/>
    </xf>
    <xf numFmtId="49" fontId="7" fillId="0" borderId="61" xfId="0" applyNumberFormat="1" applyFont="1" applyBorder="1" applyAlignment="1" applyProtection="1">
      <alignment horizontal="center" vertical="center"/>
    </xf>
    <xf numFmtId="49" fontId="7" fillId="0" borderId="60" xfId="0" applyNumberFormat="1" applyFont="1" applyBorder="1" applyAlignment="1" applyProtection="1">
      <alignment horizontal="center" vertical="center"/>
    </xf>
    <xf numFmtId="0" fontId="7" fillId="2" borderId="14" xfId="0" applyFont="1" applyFill="1" applyBorder="1" applyAlignment="1" applyProtection="1">
      <alignment horizontal="center" vertical="center"/>
    </xf>
    <xf numFmtId="0" fontId="2" fillId="0" borderId="54" xfId="0" applyFont="1" applyBorder="1" applyAlignment="1" applyProtection="1">
      <alignment horizontal="left" vertical="center"/>
    </xf>
    <xf numFmtId="0" fontId="0" fillId="0" borderId="56" xfId="0" applyBorder="1" applyAlignment="1" applyProtection="1">
      <alignment horizontal="left" vertical="center"/>
    </xf>
    <xf numFmtId="0" fontId="36" fillId="0" borderId="0" xfId="0" applyFont="1" applyAlignment="1" applyProtection="1">
      <alignment horizontal="left" vertical="center"/>
    </xf>
    <xf numFmtId="0" fontId="0" fillId="0" borderId="15" xfId="0" applyBorder="1" applyAlignment="1" applyProtection="1">
      <alignment horizontal="left" vertical="center"/>
    </xf>
    <xf numFmtId="49" fontId="20" fillId="7" borderId="8" xfId="0" applyNumberFormat="1" applyFont="1" applyFill="1" applyBorder="1" applyAlignment="1" applyProtection="1">
      <alignment horizontal="left" vertical="center"/>
      <protection locked="0"/>
    </xf>
    <xf numFmtId="49" fontId="8" fillId="7" borderId="8" xfId="0" applyNumberFormat="1" applyFont="1" applyFill="1" applyBorder="1" applyAlignment="1" applyProtection="1">
      <alignment horizontal="left" vertical="center"/>
      <protection locked="0"/>
    </xf>
    <xf numFmtId="49" fontId="8" fillId="0" borderId="8" xfId="0" applyNumberFormat="1" applyFont="1" applyFill="1" applyBorder="1" applyAlignment="1" applyProtection="1">
      <alignment horizontal="left" vertical="center"/>
      <protection locked="0"/>
    </xf>
    <xf numFmtId="49" fontId="8" fillId="0" borderId="8" xfId="0" applyNumberFormat="1" applyFont="1" applyBorder="1" applyAlignment="1" applyProtection="1">
      <alignment horizontal="left" vertical="center"/>
      <protection locked="0"/>
    </xf>
    <xf numFmtId="49" fontId="20" fillId="0" borderId="8" xfId="0" applyNumberFormat="1" applyFont="1" applyBorder="1" applyAlignment="1" applyProtection="1">
      <alignment horizontal="left" vertical="center"/>
      <protection locked="0"/>
    </xf>
    <xf numFmtId="49" fontId="20" fillId="0" borderId="7" xfId="0" applyNumberFormat="1" applyFont="1" applyBorder="1" applyAlignment="1" applyProtection="1">
      <alignment horizontal="left" vertical="center"/>
      <protection locked="0"/>
    </xf>
    <xf numFmtId="0" fontId="7" fillId="0" borderId="18" xfId="0" applyFont="1" applyBorder="1" applyAlignment="1" applyProtection="1">
      <alignment horizontal="left" vertical="center"/>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49" fontId="8" fillId="7" borderId="21" xfId="0" applyNumberFormat="1" applyFont="1" applyFill="1" applyBorder="1" applyAlignment="1" applyProtection="1">
      <alignment horizontal="center" vertical="center"/>
      <protection locked="0"/>
    </xf>
    <xf numFmtId="0" fontId="8" fillId="7" borderId="42"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xf>
    <xf numFmtId="49" fontId="20" fillId="7" borderId="6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vertical="center"/>
    </xf>
    <xf numFmtId="49" fontId="38" fillId="0" borderId="0" xfId="0" applyNumberFormat="1" applyFont="1" applyAlignment="1" applyProtection="1">
      <alignment horizontal="left" vertical="center"/>
    </xf>
    <xf numFmtId="49" fontId="38" fillId="0" borderId="0" xfId="0" applyNumberFormat="1" applyFont="1" applyFill="1" applyBorder="1" applyAlignment="1" applyProtection="1">
      <alignment vertical="center"/>
    </xf>
    <xf numFmtId="14" fontId="6" fillId="7" borderId="7" xfId="0" applyNumberFormat="1" applyFont="1" applyFill="1" applyBorder="1" applyAlignment="1" applyProtection="1">
      <alignment horizontal="center" vertical="center"/>
      <protection locked="0"/>
    </xf>
    <xf numFmtId="14" fontId="6" fillId="13" borderId="12" xfId="0" applyNumberFormat="1" applyFont="1" applyFill="1" applyBorder="1" applyAlignment="1" applyProtection="1">
      <alignment horizontal="center" vertical="center"/>
    </xf>
    <xf numFmtId="165" fontId="27" fillId="7" borderId="2" xfId="0" applyNumberFormat="1" applyFont="1" applyFill="1" applyBorder="1" applyAlignment="1" applyProtection="1">
      <alignment horizontal="left" vertical="center"/>
      <protection locked="0"/>
    </xf>
    <xf numFmtId="165" fontId="27" fillId="7" borderId="12" xfId="0" applyNumberFormat="1" applyFont="1" applyFill="1" applyBorder="1" applyAlignment="1" applyProtection="1">
      <alignment horizontal="left" vertical="center"/>
      <protection locked="0"/>
    </xf>
    <xf numFmtId="165" fontId="27" fillId="7" borderId="7" xfId="0" applyNumberFormat="1" applyFont="1" applyFill="1" applyBorder="1" applyAlignment="1" applyProtection="1">
      <alignment horizontal="left" vertical="center"/>
      <protection locked="0"/>
    </xf>
    <xf numFmtId="165" fontId="27" fillId="7" borderId="4" xfId="0" applyNumberFormat="1" applyFont="1" applyFill="1" applyBorder="1" applyAlignment="1" applyProtection="1">
      <alignment horizontal="left" vertical="center"/>
      <protection locked="0"/>
    </xf>
    <xf numFmtId="0" fontId="0" fillId="0" borderId="0" xfId="0" quotePrefix="1" applyAlignment="1" applyProtection="1">
      <alignment horizontal="left" vertical="center"/>
    </xf>
    <xf numFmtId="49" fontId="7" fillId="0" borderId="55" xfId="0" applyNumberFormat="1" applyFont="1" applyBorder="1" applyAlignment="1" applyProtection="1">
      <alignment horizontal="center" vertical="center" wrapText="1"/>
    </xf>
    <xf numFmtId="0" fontId="7" fillId="0" borderId="17"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10" xfId="0" applyFont="1" applyBorder="1" applyAlignment="1" applyProtection="1">
      <alignment horizontal="center" vertical="center"/>
    </xf>
    <xf numFmtId="0" fontId="32" fillId="0" borderId="0" xfId="0" applyFont="1" applyAlignment="1" applyProtection="1">
      <alignment horizontal="center" vertical="center" wrapText="1"/>
    </xf>
    <xf numFmtId="164" fontId="6" fillId="0" borderId="20" xfId="0" applyNumberFormat="1" applyFont="1" applyBorder="1" applyAlignment="1" applyProtection="1">
      <alignment horizontal="left" vertical="center"/>
    </xf>
    <xf numFmtId="0" fontId="39" fillId="0" borderId="18" xfId="0" applyFont="1" applyBorder="1" applyAlignment="1" applyProtection="1">
      <alignment horizontal="left" vertical="center"/>
    </xf>
    <xf numFmtId="0" fontId="39" fillId="0" borderId="65" xfId="0" applyFont="1" applyFill="1" applyBorder="1" applyAlignment="1" applyProtection="1">
      <alignment horizontal="left" vertical="center"/>
    </xf>
    <xf numFmtId="0" fontId="39" fillId="0" borderId="16" xfId="0" applyFont="1" applyBorder="1" applyAlignment="1" applyProtection="1">
      <alignment horizontal="left" vertical="center"/>
    </xf>
    <xf numFmtId="0" fontId="40" fillId="0" borderId="17" xfId="0" applyFont="1" applyBorder="1" applyAlignment="1" applyProtection="1">
      <alignment horizontal="left" vertical="center"/>
    </xf>
    <xf numFmtId="0" fontId="40" fillId="0" borderId="18" xfId="0" applyFont="1" applyBorder="1" applyAlignment="1" applyProtection="1">
      <alignment horizontal="left" vertical="center"/>
    </xf>
    <xf numFmtId="0" fontId="8" fillId="0" borderId="66" xfId="0" applyFont="1" applyFill="1" applyBorder="1" applyAlignment="1" applyProtection="1">
      <alignment horizontal="center" vertical="center"/>
    </xf>
    <xf numFmtId="0" fontId="6" fillId="0" borderId="0" xfId="0" quotePrefix="1" applyFont="1" applyAlignment="1" applyProtection="1">
      <alignment horizontal="left" vertical="center"/>
    </xf>
    <xf numFmtId="0" fontId="31" fillId="0" borderId="0" xfId="0" applyNumberFormat="1" applyFont="1" applyFill="1" applyBorder="1" applyAlignment="1" applyProtection="1">
      <alignment horizontal="left" vertical="center" wrapText="1"/>
    </xf>
    <xf numFmtId="49" fontId="38" fillId="0" borderId="0" xfId="0" applyNumberFormat="1" applyFont="1" applyFill="1" applyBorder="1" applyAlignment="1" applyProtection="1">
      <alignment horizontal="center" vertical="center"/>
    </xf>
    <xf numFmtId="0" fontId="0" fillId="7" borderId="11"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39" fillId="0" borderId="16" xfId="0" applyFont="1" applyBorder="1" applyAlignment="1" applyProtection="1">
      <alignment horizontal="left" vertical="top" wrapText="1"/>
    </xf>
    <xf numFmtId="0" fontId="39" fillId="0" borderId="17" xfId="0" applyFont="1" applyBorder="1" applyAlignment="1" applyProtection="1">
      <alignment horizontal="left" vertical="top" wrapText="1"/>
    </xf>
    <xf numFmtId="0" fontId="39" fillId="0" borderId="18" xfId="0" applyFont="1" applyBorder="1" applyAlignment="1" applyProtection="1">
      <alignment horizontal="left" vertical="top" wrapText="1"/>
    </xf>
    <xf numFmtId="0" fontId="26" fillId="0" borderId="30" xfId="0" applyFont="1" applyFill="1" applyBorder="1" applyAlignment="1" applyProtection="1">
      <alignment horizontal="left" vertical="top" wrapText="1"/>
      <protection locked="0"/>
    </xf>
    <xf numFmtId="0" fontId="26" fillId="0" borderId="31" xfId="0" applyFont="1" applyFill="1" applyBorder="1" applyAlignment="1" applyProtection="1">
      <alignment horizontal="left" vertical="top" wrapText="1"/>
      <protection locked="0"/>
    </xf>
    <xf numFmtId="0" fontId="26" fillId="0" borderId="3" xfId="0" applyFont="1" applyFill="1" applyBorder="1" applyAlignment="1" applyProtection="1">
      <alignment horizontal="left" vertical="top" wrapText="1"/>
      <protection locked="0"/>
    </xf>
    <xf numFmtId="49" fontId="20" fillId="0" borderId="28" xfId="0" applyNumberFormat="1" applyFont="1" applyFill="1" applyBorder="1" applyAlignment="1" applyProtection="1">
      <alignment horizontal="center" vertical="center"/>
      <protection locked="0"/>
    </xf>
    <xf numFmtId="49" fontId="20" fillId="0" borderId="7" xfId="0" applyNumberFormat="1" applyFont="1" applyFill="1" applyBorder="1" applyAlignment="1" applyProtection="1">
      <alignment horizontal="center" vertical="center"/>
      <protection locked="0"/>
    </xf>
    <xf numFmtId="0" fontId="32" fillId="0" borderId="0" xfId="0" applyFont="1" applyAlignment="1" applyProtection="1">
      <alignment horizontal="center" vertical="center" wrapText="1"/>
    </xf>
    <xf numFmtId="0" fontId="33" fillId="6" borderId="46" xfId="0" applyFont="1" applyFill="1" applyBorder="1" applyAlignment="1" applyProtection="1">
      <alignment horizontal="center" vertical="center" wrapText="1"/>
    </xf>
    <xf numFmtId="0" fontId="33" fillId="6" borderId="47" xfId="0" applyFont="1" applyFill="1" applyBorder="1" applyAlignment="1" applyProtection="1">
      <alignment horizontal="center" vertical="center" wrapText="1"/>
    </xf>
    <xf numFmtId="0" fontId="33" fillId="0" borderId="46" xfId="0" applyFont="1" applyBorder="1" applyAlignment="1" applyProtection="1">
      <alignment horizontal="center" vertical="center" wrapText="1"/>
    </xf>
    <xf numFmtId="0" fontId="33" fillId="0" borderId="47"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8" fillId="7" borderId="29" xfId="0" applyNumberFormat="1" applyFont="1" applyFill="1" applyBorder="1" applyAlignment="1" applyProtection="1">
      <alignment horizontal="left" vertical="center"/>
      <protection locked="0"/>
    </xf>
    <xf numFmtId="0" fontId="20" fillId="7" borderId="15" xfId="0" applyNumberFormat="1" applyFont="1" applyFill="1" applyBorder="1" applyAlignment="1" applyProtection="1">
      <alignment horizontal="left" vertical="center"/>
      <protection locked="0"/>
    </xf>
    <xf numFmtId="0" fontId="20" fillId="7" borderId="1" xfId="0" applyNumberFormat="1" applyFont="1" applyFill="1" applyBorder="1" applyAlignment="1" applyProtection="1">
      <alignment horizontal="left" vertical="center"/>
      <protection locked="0"/>
    </xf>
    <xf numFmtId="0" fontId="1" fillId="11" borderId="11" xfId="0" applyFont="1" applyFill="1" applyBorder="1" applyAlignment="1" applyProtection="1">
      <alignment horizontal="center" vertical="center"/>
      <protection locked="0"/>
    </xf>
    <xf numFmtId="0" fontId="1" fillId="11" borderId="1" xfId="0" applyFont="1" applyFill="1" applyBorder="1" applyAlignment="1" applyProtection="1">
      <alignment horizontal="center" vertical="center"/>
      <protection locked="0"/>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8" fillId="7" borderId="44" xfId="0" applyNumberFormat="1" applyFont="1" applyFill="1" applyBorder="1" applyAlignment="1" applyProtection="1">
      <alignment horizontal="left" vertical="center"/>
      <protection locked="0"/>
    </xf>
    <xf numFmtId="0" fontId="20" fillId="7" borderId="41" xfId="0" applyNumberFormat="1" applyFont="1" applyFill="1" applyBorder="1" applyAlignment="1" applyProtection="1">
      <alignment horizontal="left" vertical="center"/>
      <protection locked="0"/>
    </xf>
    <xf numFmtId="0" fontId="20" fillId="7" borderId="21" xfId="0" applyNumberFormat="1" applyFont="1" applyFill="1" applyBorder="1" applyAlignment="1" applyProtection="1">
      <alignment horizontal="left" vertical="center"/>
      <protection locked="0"/>
    </xf>
    <xf numFmtId="0" fontId="1" fillId="11" borderId="22" xfId="0" applyFont="1" applyFill="1" applyBorder="1" applyAlignment="1" applyProtection="1">
      <alignment horizontal="center" vertical="center"/>
      <protection locked="0"/>
    </xf>
    <xf numFmtId="0" fontId="1" fillId="11" borderId="21" xfId="0" applyFont="1" applyFill="1" applyBorder="1" applyAlignment="1" applyProtection="1">
      <alignment horizontal="center" vertical="center"/>
      <protection locked="0"/>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164" fontId="35" fillId="0" borderId="0" xfId="0" applyNumberFormat="1" applyFont="1" applyFill="1" applyBorder="1" applyAlignment="1" applyProtection="1">
      <alignment horizontal="left" vertical="center" wrapText="1"/>
    </xf>
    <xf numFmtId="0" fontId="22" fillId="0" borderId="29" xfId="0" applyNumberFormat="1" applyFont="1" applyFill="1" applyBorder="1" applyAlignment="1" applyProtection="1">
      <alignment horizontal="left" vertical="center"/>
    </xf>
    <xf numFmtId="0" fontId="22" fillId="0" borderId="15" xfId="0" applyNumberFormat="1" applyFont="1" applyFill="1" applyBorder="1" applyAlignment="1" applyProtection="1">
      <alignment horizontal="left" vertical="center"/>
    </xf>
    <xf numFmtId="0" fontId="22" fillId="0" borderId="1" xfId="0" applyNumberFormat="1" applyFont="1" applyFill="1" applyBorder="1" applyAlignment="1" applyProtection="1">
      <alignment horizontal="left" vertical="center"/>
    </xf>
    <xf numFmtId="0" fontId="22" fillId="0" borderId="11" xfId="0" applyNumberFormat="1" applyFont="1" applyFill="1" applyBorder="1" applyAlignment="1" applyProtection="1">
      <alignment horizontal="left" vertical="center"/>
    </xf>
    <xf numFmtId="0" fontId="11" fillId="9" borderId="0" xfId="0" applyNumberFormat="1" applyFont="1" applyFill="1" applyBorder="1" applyAlignment="1" applyProtection="1">
      <alignment horizontal="center" vertical="center"/>
    </xf>
    <xf numFmtId="49" fontId="12" fillId="7" borderId="30" xfId="0" applyNumberFormat="1" applyFont="1" applyFill="1" applyBorder="1" applyAlignment="1" applyProtection="1">
      <alignment vertical="center"/>
      <protection locked="0"/>
    </xf>
    <xf numFmtId="49" fontId="12" fillId="7" borderId="31" xfId="0" applyNumberFormat="1" applyFont="1" applyFill="1" applyBorder="1" applyAlignment="1" applyProtection="1">
      <alignment vertical="center"/>
      <protection locked="0"/>
    </xf>
    <xf numFmtId="49" fontId="2" fillId="7" borderId="28"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28" xfId="0" applyNumberFormat="1" applyFont="1" applyFill="1" applyBorder="1" applyAlignment="1" applyProtection="1">
      <alignment horizontal="center" vertical="center"/>
      <protection locked="0"/>
    </xf>
    <xf numFmtId="49" fontId="2" fillId="7" borderId="3" xfId="0" applyNumberFormat="1" applyFont="1" applyFill="1" applyBorder="1" applyAlignment="1" applyProtection="1">
      <alignment horizontal="center" vertical="center"/>
      <protection locked="0"/>
    </xf>
    <xf numFmtId="0" fontId="22" fillId="0" borderId="30" xfId="0" applyNumberFormat="1" applyFont="1" applyFill="1" applyBorder="1" applyAlignment="1" applyProtection="1">
      <alignment horizontal="left" vertical="center"/>
    </xf>
    <xf numFmtId="0" fontId="22" fillId="0" borderId="31" xfId="0" applyNumberFormat="1" applyFont="1" applyFill="1" applyBorder="1" applyAlignment="1" applyProtection="1">
      <alignment horizontal="left" vertical="center"/>
    </xf>
    <xf numFmtId="0" fontId="22" fillId="0" borderId="3" xfId="0" applyNumberFormat="1" applyFont="1" applyFill="1" applyBorder="1" applyAlignment="1" applyProtection="1">
      <alignment horizontal="left" vertical="center"/>
    </xf>
    <xf numFmtId="0" fontId="22" fillId="0" borderId="28" xfId="0" applyNumberFormat="1" applyFont="1" applyFill="1" applyBorder="1" applyAlignment="1" applyProtection="1">
      <alignment horizontal="left" vertical="center"/>
    </xf>
    <xf numFmtId="0" fontId="7" fillId="0" borderId="9" xfId="0"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18" xfId="0" applyFont="1" applyBorder="1" applyAlignment="1" applyProtection="1">
      <alignment horizontal="center" vertical="center"/>
    </xf>
    <xf numFmtId="49" fontId="2" fillId="7" borderId="11" xfId="0" applyNumberFormat="1" applyFont="1" applyFill="1" applyBorder="1" applyAlignment="1" applyProtection="1">
      <alignment horizontal="left" vertical="center"/>
      <protection locked="0"/>
    </xf>
    <xf numFmtId="49" fontId="2" fillId="7" borderId="15" xfId="0" applyNumberFormat="1" applyFont="1" applyFill="1" applyBorder="1" applyAlignment="1" applyProtection="1">
      <alignment horizontal="left" vertical="center"/>
      <protection locked="0"/>
    </xf>
    <xf numFmtId="49" fontId="2" fillId="7" borderId="1" xfId="0" applyNumberFormat="1" applyFont="1" applyFill="1" applyBorder="1" applyAlignment="1" applyProtection="1">
      <alignment horizontal="left" vertical="center"/>
      <protection locked="0"/>
    </xf>
    <xf numFmtId="3" fontId="12" fillId="7" borderId="11" xfId="0" applyNumberFormat="1" applyFont="1" applyFill="1" applyBorder="1" applyAlignment="1" applyProtection="1">
      <alignment horizontal="center" vertical="center"/>
      <protection locked="0"/>
    </xf>
    <xf numFmtId="3" fontId="12" fillId="7" borderId="1" xfId="0" applyNumberFormat="1" applyFont="1" applyFill="1" applyBorder="1" applyAlignment="1" applyProtection="1">
      <alignment horizontal="center" vertical="center"/>
      <protection locked="0"/>
    </xf>
    <xf numFmtId="0" fontId="7" fillId="0" borderId="22" xfId="0" applyFont="1" applyBorder="1" applyAlignment="1" applyProtection="1">
      <alignment horizontal="center" vertical="center"/>
    </xf>
    <xf numFmtId="0" fontId="7" fillId="0" borderId="21" xfId="0" applyFont="1" applyBorder="1" applyAlignment="1" applyProtection="1">
      <alignment horizontal="center" vertical="center"/>
    </xf>
    <xf numFmtId="49" fontId="12" fillId="7" borderId="29" xfId="0" applyNumberFormat="1" applyFont="1" applyFill="1" applyBorder="1" applyAlignment="1" applyProtection="1">
      <alignment vertical="center"/>
      <protection locked="0"/>
    </xf>
    <xf numFmtId="49" fontId="12" fillId="7" borderId="15" xfId="0" applyNumberFormat="1" applyFont="1" applyFill="1" applyBorder="1" applyAlignment="1" applyProtection="1">
      <alignment vertical="center"/>
      <protection locked="0"/>
    </xf>
    <xf numFmtId="49" fontId="12" fillId="7" borderId="1" xfId="0" applyNumberFormat="1" applyFont="1" applyFill="1" applyBorder="1" applyAlignment="1" applyProtection="1">
      <alignment vertical="center"/>
      <protection locked="0"/>
    </xf>
    <xf numFmtId="49" fontId="2" fillId="7" borderId="0" xfId="0" applyNumberFormat="1" applyFont="1" applyFill="1" applyBorder="1" applyAlignment="1" applyProtection="1">
      <alignment horizontal="left" vertical="center"/>
      <protection locked="0"/>
    </xf>
    <xf numFmtId="49" fontId="2" fillId="7" borderId="20" xfId="0" applyNumberFormat="1" applyFont="1" applyFill="1" applyBorder="1" applyAlignment="1" applyProtection="1">
      <alignment horizontal="left" vertical="center"/>
      <protection locked="0"/>
    </xf>
    <xf numFmtId="49" fontId="2" fillId="7" borderId="11" xfId="0" applyNumberFormat="1" applyFont="1" applyFill="1" applyBorder="1" applyAlignment="1" applyProtection="1">
      <alignment horizontal="center" vertical="center"/>
      <protection locked="0"/>
    </xf>
    <xf numFmtId="49" fontId="2" fillId="7" borderId="1" xfId="0" applyNumberFormat="1" applyFont="1" applyFill="1" applyBorder="1" applyAlignment="1" applyProtection="1">
      <alignment horizontal="center" vertical="center"/>
      <protection locked="0"/>
    </xf>
    <xf numFmtId="49" fontId="8" fillId="7" borderId="35" xfId="0" applyNumberFormat="1" applyFont="1" applyFill="1" applyBorder="1" applyAlignment="1" applyProtection="1">
      <alignment horizontal="left" vertical="center"/>
      <protection locked="0"/>
    </xf>
    <xf numFmtId="49" fontId="20" fillId="7" borderId="36" xfId="0" applyNumberFormat="1" applyFont="1" applyFill="1" applyBorder="1" applyAlignment="1" applyProtection="1">
      <alignment horizontal="left" vertical="center"/>
      <protection locked="0"/>
    </xf>
    <xf numFmtId="49" fontId="20" fillId="7" borderId="37" xfId="0" applyNumberFormat="1" applyFont="1" applyFill="1" applyBorder="1" applyAlignment="1" applyProtection="1">
      <alignment horizontal="left" vertical="center"/>
      <protection locked="0"/>
    </xf>
    <xf numFmtId="49" fontId="20" fillId="7" borderId="58" xfId="0" applyNumberFormat="1" applyFont="1" applyFill="1" applyBorder="1" applyAlignment="1" applyProtection="1">
      <alignment horizontal="center" vertical="center"/>
      <protection locked="0"/>
    </xf>
    <xf numFmtId="49" fontId="20" fillId="7" borderId="59" xfId="0" applyNumberFormat="1" applyFont="1" applyFill="1" applyBorder="1" applyAlignment="1" applyProtection="1">
      <alignment horizontal="center" vertical="center"/>
      <protection locked="0"/>
    </xf>
    <xf numFmtId="49" fontId="8" fillId="0" borderId="35" xfId="0" applyNumberFormat="1" applyFont="1" applyFill="1" applyBorder="1" applyAlignment="1" applyProtection="1">
      <alignment horizontal="left" vertical="center"/>
      <protection locked="0"/>
    </xf>
    <xf numFmtId="49" fontId="20" fillId="0" borderId="36" xfId="0" applyNumberFormat="1" applyFont="1" applyFill="1" applyBorder="1" applyAlignment="1" applyProtection="1">
      <alignment horizontal="left" vertical="center"/>
      <protection locked="0"/>
    </xf>
    <xf numFmtId="49" fontId="20" fillId="0" borderId="37" xfId="0" applyNumberFormat="1" applyFont="1" applyFill="1" applyBorder="1" applyAlignment="1" applyProtection="1">
      <alignment horizontal="left" vertical="center"/>
      <protection locked="0"/>
    </xf>
    <xf numFmtId="49" fontId="8" fillId="0" borderId="30" xfId="0" applyNumberFormat="1" applyFont="1" applyFill="1" applyBorder="1" applyAlignment="1" applyProtection="1">
      <alignment horizontal="left" vertical="center"/>
      <protection locked="0"/>
    </xf>
    <xf numFmtId="49" fontId="20" fillId="0" borderId="31" xfId="0" applyNumberFormat="1" applyFont="1" applyFill="1" applyBorder="1" applyAlignment="1" applyProtection="1">
      <alignment horizontal="left" vertical="center"/>
      <protection locked="0"/>
    </xf>
    <xf numFmtId="49" fontId="20" fillId="0" borderId="3" xfId="0" applyNumberFormat="1" applyFont="1" applyFill="1" applyBorder="1" applyAlignment="1" applyProtection="1">
      <alignment horizontal="left" vertical="center"/>
      <protection locked="0"/>
    </xf>
    <xf numFmtId="0" fontId="1" fillId="0" borderId="0" xfId="0" applyFont="1" applyBorder="1" applyAlignment="1" applyProtection="1">
      <alignment horizontal="left" vertical="top" wrapText="1"/>
    </xf>
    <xf numFmtId="49" fontId="20" fillId="0" borderId="58" xfId="0" applyNumberFormat="1" applyFont="1" applyFill="1" applyBorder="1" applyAlignment="1" applyProtection="1">
      <alignment horizontal="center" vertical="center"/>
      <protection locked="0"/>
    </xf>
    <xf numFmtId="49" fontId="20" fillId="0" borderId="59" xfId="0" applyNumberFormat="1" applyFont="1" applyFill="1" applyBorder="1" applyAlignment="1" applyProtection="1">
      <alignment horizontal="center" vertical="center"/>
      <protection locked="0"/>
    </xf>
    <xf numFmtId="49" fontId="20" fillId="7" borderId="57" xfId="0" applyNumberFormat="1" applyFont="1" applyFill="1" applyBorder="1" applyAlignment="1" applyProtection="1">
      <alignment horizontal="center" vertical="center"/>
      <protection locked="0"/>
    </xf>
    <xf numFmtId="49" fontId="20" fillId="7" borderId="8" xfId="0" applyNumberFormat="1" applyFont="1" applyFill="1" applyBorder="1" applyAlignment="1" applyProtection="1">
      <alignment horizontal="center" vertical="center"/>
      <protection locked="0"/>
    </xf>
    <xf numFmtId="49" fontId="8" fillId="7" borderId="32" xfId="0" applyNumberFormat="1" applyFont="1" applyFill="1" applyBorder="1" applyAlignment="1" applyProtection="1">
      <alignment horizontal="left" vertical="center"/>
      <protection locked="0"/>
    </xf>
    <xf numFmtId="49" fontId="20" fillId="7" borderId="33" xfId="0" applyNumberFormat="1" applyFont="1" applyFill="1" applyBorder="1" applyAlignment="1" applyProtection="1">
      <alignment horizontal="left" vertical="center"/>
      <protection locked="0"/>
    </xf>
    <xf numFmtId="49" fontId="20" fillId="7" borderId="5" xfId="0" applyNumberFormat="1" applyFont="1" applyFill="1" applyBorder="1" applyAlignment="1" applyProtection="1">
      <alignment horizontal="left" vertical="center"/>
      <protection locked="0"/>
    </xf>
    <xf numFmtId="0" fontId="7" fillId="0" borderId="44"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49" fontId="8" fillId="0" borderId="38" xfId="0" applyNumberFormat="1" applyFont="1" applyBorder="1" applyAlignment="1" applyProtection="1">
      <alignment horizontal="left" vertical="center"/>
      <protection locked="0"/>
    </xf>
    <xf numFmtId="49" fontId="20" fillId="0" borderId="39" xfId="0" applyNumberFormat="1" applyFont="1" applyBorder="1" applyAlignment="1" applyProtection="1">
      <alignment horizontal="left" vertical="center"/>
      <protection locked="0"/>
    </xf>
    <xf numFmtId="49" fontId="20" fillId="0" borderId="40" xfId="0" applyNumberFormat="1" applyFont="1" applyBorder="1" applyAlignment="1" applyProtection="1">
      <alignment horizontal="left" vertical="center"/>
      <protection locked="0"/>
    </xf>
    <xf numFmtId="0" fontId="37" fillId="12" borderId="54" xfId="0" applyFont="1" applyFill="1" applyBorder="1" applyAlignment="1" applyProtection="1">
      <alignment horizontal="center" vertical="center" wrapText="1"/>
    </xf>
    <xf numFmtId="0" fontId="37" fillId="12" borderId="56" xfId="0" applyFont="1" applyFill="1" applyBorder="1" applyAlignment="1" applyProtection="1">
      <alignment horizontal="center" vertical="center" wrapText="1"/>
    </xf>
    <xf numFmtId="0" fontId="37" fillId="12" borderId="55" xfId="0" applyFont="1" applyFill="1" applyBorder="1" applyAlignment="1" applyProtection="1">
      <alignment horizontal="center" vertical="center" wrapText="1"/>
    </xf>
    <xf numFmtId="49" fontId="8" fillId="0" borderId="35" xfId="0" applyNumberFormat="1" applyFont="1" applyBorder="1" applyAlignment="1" applyProtection="1">
      <alignment horizontal="left" vertical="center"/>
      <protection locked="0"/>
    </xf>
    <xf numFmtId="49" fontId="20" fillId="0" borderId="36" xfId="0" applyNumberFormat="1" applyFont="1" applyBorder="1" applyAlignment="1" applyProtection="1">
      <alignment horizontal="left" vertical="center"/>
      <protection locked="0"/>
    </xf>
    <xf numFmtId="49" fontId="20" fillId="0" borderId="37" xfId="0" applyNumberFormat="1" applyFont="1" applyBorder="1" applyAlignment="1" applyProtection="1">
      <alignment horizontal="left" vertical="center"/>
      <protection locked="0"/>
    </xf>
    <xf numFmtId="0" fontId="27" fillId="0" borderId="22" xfId="0" applyFont="1" applyBorder="1" applyAlignment="1" applyProtection="1">
      <alignment horizontal="left" vertical="center"/>
    </xf>
    <xf numFmtId="0" fontId="27" fillId="0" borderId="64" xfId="0" applyFont="1" applyBorder="1" applyAlignment="1" applyProtection="1">
      <alignment horizontal="left" vertical="center"/>
    </xf>
    <xf numFmtId="0" fontId="8" fillId="0" borderId="30" xfId="0" applyNumberFormat="1" applyFont="1" applyFill="1" applyBorder="1" applyAlignment="1" applyProtection="1">
      <alignment horizontal="left" vertical="center"/>
      <protection locked="0"/>
    </xf>
    <xf numFmtId="0" fontId="8" fillId="0" borderId="31" xfId="0" applyNumberFormat="1" applyFont="1" applyFill="1" applyBorder="1" applyAlignment="1" applyProtection="1">
      <alignment horizontal="left" vertical="center"/>
      <protection locked="0"/>
    </xf>
    <xf numFmtId="0" fontId="8" fillId="0" borderId="3" xfId="0" applyNumberFormat="1" applyFont="1" applyFill="1" applyBorder="1" applyAlignment="1" applyProtection="1">
      <alignment horizontal="left" vertical="center"/>
      <protection locked="0"/>
    </xf>
    <xf numFmtId="0" fontId="24" fillId="0" borderId="0" xfId="0" applyFont="1" applyBorder="1" applyAlignment="1" applyProtection="1">
      <alignment vertical="top" wrapText="1"/>
    </xf>
    <xf numFmtId="49" fontId="7" fillId="0" borderId="62" xfId="0" applyNumberFormat="1" applyFont="1" applyBorder="1" applyAlignment="1" applyProtection="1">
      <alignment horizontal="center" vertical="center" wrapText="1"/>
    </xf>
    <xf numFmtId="49" fontId="7" fillId="0" borderId="55" xfId="0" applyNumberFormat="1" applyFont="1" applyBorder="1" applyAlignment="1" applyProtection="1">
      <alignment horizontal="center" vertical="center" wrapText="1"/>
    </xf>
    <xf numFmtId="0" fontId="0" fillId="0" borderId="0" xfId="0" applyAlignment="1">
      <alignment horizontal="left"/>
    </xf>
    <xf numFmtId="0" fontId="11" fillId="0" borderId="34" xfId="0" applyFont="1" applyBorder="1"/>
    <xf numFmtId="0" fontId="41" fillId="0" borderId="0" xfId="0" applyFont="1" applyAlignment="1">
      <alignment horizontal="left" vertical="top" wrapText="1"/>
    </xf>
    <xf numFmtId="0" fontId="6" fillId="0" borderId="34" xfId="0" applyFont="1" applyBorder="1" applyProtection="1">
      <protection locked="0"/>
    </xf>
    <xf numFmtId="0" fontId="42" fillId="0" borderId="34" xfId="1" applyBorder="1" applyProtection="1">
      <protection locked="0"/>
    </xf>
  </cellXfs>
  <cellStyles count="2">
    <cellStyle name="Hyperlink" xfId="1" builtinId="8"/>
    <cellStyle name="Normal" xfId="0" builtinId="0"/>
  </cellStyles>
  <dxfs count="165">
    <dxf>
      <fill>
        <patternFill patternType="lightUp"/>
      </fill>
    </dxf>
    <dxf>
      <font>
        <b/>
        <i val="0"/>
        <color rgb="FFFF0000"/>
      </font>
    </dxf>
    <dxf>
      <fill>
        <patternFill>
          <bgColor rgb="FFFFFF99"/>
        </patternFill>
      </fill>
    </dxf>
    <dxf>
      <font>
        <b/>
        <i val="0"/>
        <color rgb="FFFF0000"/>
      </font>
    </dxf>
    <dxf>
      <fill>
        <patternFill patternType="lightUp"/>
      </fill>
    </dxf>
    <dxf>
      <font>
        <color theme="1"/>
      </font>
    </dxf>
    <dxf>
      <font>
        <color auto="1"/>
      </font>
    </dxf>
    <dxf>
      <font>
        <color auto="1"/>
      </font>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indexed="10"/>
        </patternFill>
      </fill>
    </dxf>
    <dxf>
      <font>
        <color auto="1"/>
      </font>
    </dxf>
    <dxf>
      <font>
        <color auto="1"/>
      </font>
    </dxf>
    <dxf>
      <font>
        <b/>
        <i val="0"/>
      </font>
      <fill>
        <patternFill>
          <bgColor rgb="FFFF0000"/>
        </patternFill>
      </fill>
    </dxf>
    <dxf>
      <font>
        <b/>
        <i val="0"/>
      </font>
    </dxf>
    <dxf>
      <font>
        <b/>
        <i val="0"/>
        <color rgb="FFFF0000"/>
      </font>
    </dxf>
    <dxf>
      <fill>
        <patternFill>
          <bgColor rgb="FFFF0000"/>
        </patternFill>
      </fill>
    </dxf>
    <dxf>
      <font>
        <b/>
        <i/>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patternType="solid">
          <bgColor rgb="FFFFFF99"/>
        </patternFill>
      </fill>
    </dxf>
    <dxf>
      <font>
        <b/>
        <i val="0"/>
        <color rgb="FFFF0000"/>
      </font>
      <fill>
        <patternFill>
          <bgColor rgb="FFFFFF99"/>
        </patternFill>
      </fill>
    </dxf>
    <dxf>
      <font>
        <b/>
        <i/>
        <condense val="0"/>
        <extend val="0"/>
        <color indexed="10"/>
      </font>
    </dxf>
    <dxf>
      <fill>
        <patternFill patternType="lightUp"/>
      </fill>
    </dxf>
    <dxf>
      <font>
        <b/>
        <i val="0"/>
        <color rgb="FFFF0000"/>
      </font>
    </dxf>
    <dxf>
      <fill>
        <patternFill>
          <bgColor rgb="FFFFFF99"/>
        </patternFill>
      </fill>
    </dxf>
    <dxf>
      <font>
        <b/>
        <i val="0"/>
        <color rgb="FFFF0000"/>
      </font>
    </dxf>
    <dxf>
      <fill>
        <patternFill patternType="lightUp"/>
      </fill>
    </dxf>
    <dxf>
      <font>
        <color theme="1"/>
      </font>
    </dxf>
    <dxf>
      <font>
        <color auto="1"/>
      </font>
    </dxf>
    <dxf>
      <font>
        <color auto="1"/>
      </font>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indexed="10"/>
        </patternFill>
      </fill>
    </dxf>
    <dxf>
      <font>
        <color auto="1"/>
      </font>
    </dxf>
    <dxf>
      <font>
        <color auto="1"/>
      </font>
    </dxf>
    <dxf>
      <font>
        <b/>
        <i val="0"/>
      </font>
      <fill>
        <patternFill>
          <bgColor rgb="FFFF0000"/>
        </patternFill>
      </fill>
    </dxf>
    <dxf>
      <font>
        <b/>
        <i val="0"/>
      </font>
    </dxf>
    <dxf>
      <font>
        <b/>
        <i val="0"/>
        <color rgb="FFFF0000"/>
      </font>
    </dxf>
    <dxf>
      <fill>
        <patternFill>
          <bgColor rgb="FFFF0000"/>
        </patternFill>
      </fill>
    </dxf>
    <dxf>
      <font>
        <b/>
        <i/>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patternType="solid">
          <bgColor rgb="FFFFFF99"/>
        </patternFill>
      </fill>
    </dxf>
    <dxf>
      <font>
        <b/>
        <i val="0"/>
        <color rgb="FFFF0000"/>
      </font>
      <fill>
        <patternFill>
          <bgColor rgb="FFFFFF99"/>
        </patternFill>
      </fill>
    </dxf>
    <dxf>
      <font>
        <b/>
        <i/>
        <condense val="0"/>
        <extend val="0"/>
        <color indexed="10"/>
      </font>
    </dxf>
    <dxf>
      <fill>
        <patternFill patternType="lightUp"/>
      </fill>
    </dxf>
    <dxf>
      <font>
        <b/>
        <i val="0"/>
        <color rgb="FFFF0000"/>
      </font>
    </dxf>
    <dxf>
      <fill>
        <patternFill>
          <bgColor rgb="FFFFFF99"/>
        </patternFill>
      </fill>
    </dxf>
    <dxf>
      <font>
        <b/>
        <i val="0"/>
        <color rgb="FFFF0000"/>
      </font>
    </dxf>
    <dxf>
      <fill>
        <patternFill patternType="lightUp"/>
      </fill>
    </dxf>
    <dxf>
      <font>
        <color theme="1"/>
      </font>
    </dxf>
    <dxf>
      <font>
        <color auto="1"/>
      </font>
    </dxf>
    <dxf>
      <font>
        <color auto="1"/>
      </font>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indexed="10"/>
        </patternFill>
      </fill>
    </dxf>
    <dxf>
      <font>
        <color auto="1"/>
      </font>
    </dxf>
    <dxf>
      <font>
        <color auto="1"/>
      </font>
    </dxf>
    <dxf>
      <font>
        <b/>
        <i val="0"/>
      </font>
      <fill>
        <patternFill>
          <bgColor rgb="FFFF0000"/>
        </patternFill>
      </fill>
    </dxf>
    <dxf>
      <font>
        <b/>
        <i val="0"/>
      </font>
    </dxf>
    <dxf>
      <font>
        <b/>
        <i val="0"/>
        <color rgb="FFFF0000"/>
      </font>
    </dxf>
    <dxf>
      <fill>
        <patternFill>
          <bgColor rgb="FFFF0000"/>
        </patternFill>
      </fill>
    </dxf>
    <dxf>
      <font>
        <b/>
        <i/>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patternType="solid">
          <bgColor rgb="FFFFFF99"/>
        </patternFill>
      </fill>
    </dxf>
    <dxf>
      <font>
        <b/>
        <i val="0"/>
        <color rgb="FFFF0000"/>
      </font>
      <fill>
        <patternFill>
          <bgColor rgb="FFFFFF99"/>
        </patternFill>
      </fill>
    </dxf>
    <dxf>
      <font>
        <b/>
        <i/>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N$26"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26"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N$26"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0</xdr:rowOff>
    </xdr:from>
    <xdr:to>
      <xdr:col>10</xdr:col>
      <xdr:colOff>19050</xdr:colOff>
      <xdr:row>67</xdr:row>
      <xdr:rowOff>161925</xdr:rowOff>
    </xdr:to>
    <xdr:sp macro="" textlink="" fLocksText="0">
      <xdr:nvSpPr>
        <xdr:cNvPr id="2" name="Text Box 39">
          <a:extLst>
            <a:ext uri="{FF2B5EF4-FFF2-40B4-BE49-F238E27FC236}">
              <a16:creationId xmlns:a16="http://schemas.microsoft.com/office/drawing/2014/main" id="{00000000-0008-0000-0000-000002000000}"/>
            </a:ext>
          </a:extLst>
        </xdr:cNvPr>
        <xdr:cNvSpPr txBox="1">
          <a:spLocks noChangeArrowheads="1"/>
        </xdr:cNvSpPr>
      </xdr:nvSpPr>
      <xdr:spPr bwMode="auto">
        <a:xfrm>
          <a:off x="0" y="10382250"/>
          <a:ext cx="7210425" cy="847725"/>
        </a:xfrm>
        <a:prstGeom prst="rect">
          <a:avLst/>
        </a:prstGeom>
        <a:solidFill>
          <a:srgbClr val="FFFFFF"/>
        </a:solidFill>
        <a:ln w="19050">
          <a:solidFill>
            <a:srgbClr val="000000"/>
          </a:solidFill>
          <a:miter lim="800000"/>
          <a:headEnd/>
          <a:tailEnd/>
        </a:ln>
      </xdr:spPr>
      <xdr:txBody>
        <a:bodyPr/>
        <a:lstStyle/>
        <a:p>
          <a:endParaRPr lang="en-GB"/>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476250</xdr:colOff>
          <xdr:row>26</xdr:row>
          <xdr:rowOff>57150</xdr:rowOff>
        </xdr:from>
        <xdr:to>
          <xdr:col>0</xdr:col>
          <xdr:colOff>685800</xdr:colOff>
          <xdr:row>28</xdr:row>
          <xdr:rowOff>57150</xdr:rowOff>
        </xdr:to>
        <xdr:sp macro="" textlink="">
          <xdr:nvSpPr>
            <xdr:cNvPr id="18433" name="Option Button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26</xdr:row>
          <xdr:rowOff>57150</xdr:rowOff>
        </xdr:from>
        <xdr:to>
          <xdr:col>3</xdr:col>
          <xdr:colOff>800100</xdr:colOff>
          <xdr:row>28</xdr:row>
          <xdr:rowOff>38100</xdr:rowOff>
        </xdr:to>
        <xdr:sp macro="" textlink="">
          <xdr:nvSpPr>
            <xdr:cNvPr id="18434" name="Option Button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381000</xdr:colOff>
      <xdr:row>0</xdr:row>
      <xdr:rowOff>47625</xdr:rowOff>
    </xdr:from>
    <xdr:to>
      <xdr:col>9</xdr:col>
      <xdr:colOff>767609</xdr:colOff>
      <xdr:row>3</xdr:row>
      <xdr:rowOff>94282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5619750" y="47625"/>
          <a:ext cx="1786784" cy="570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63</xdr:row>
      <xdr:rowOff>0</xdr:rowOff>
    </xdr:from>
    <xdr:to>
      <xdr:col>10</xdr:col>
      <xdr:colOff>19050</xdr:colOff>
      <xdr:row>67</xdr:row>
      <xdr:rowOff>161925</xdr:rowOff>
    </xdr:to>
    <xdr:sp macro="" textlink="" fLocksText="0">
      <xdr:nvSpPr>
        <xdr:cNvPr id="2" name="Text Box 39">
          <a:extLst>
            <a:ext uri="{FF2B5EF4-FFF2-40B4-BE49-F238E27FC236}">
              <a16:creationId xmlns:a16="http://schemas.microsoft.com/office/drawing/2014/main" id="{B9569824-5366-4C72-AD50-3C31A04FA51B}"/>
            </a:ext>
          </a:extLst>
        </xdr:cNvPr>
        <xdr:cNvSpPr txBox="1">
          <a:spLocks noChangeArrowheads="1"/>
        </xdr:cNvSpPr>
      </xdr:nvSpPr>
      <xdr:spPr bwMode="auto">
        <a:xfrm>
          <a:off x="0" y="10820400"/>
          <a:ext cx="7429500" cy="847725"/>
        </a:xfrm>
        <a:prstGeom prst="rect">
          <a:avLst/>
        </a:prstGeom>
        <a:solidFill>
          <a:srgbClr val="FFFFFF"/>
        </a:solidFill>
        <a:ln w="19050">
          <a:solidFill>
            <a:srgbClr val="000000"/>
          </a:solidFill>
          <a:miter lim="800000"/>
          <a:headEnd/>
          <a:tailEnd/>
        </a:ln>
      </xdr:spPr>
      <xdr:txBody>
        <a:bodyPr/>
        <a:lstStyle/>
        <a:p>
          <a:endParaRPr lang="en-GB"/>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476250</xdr:colOff>
          <xdr:row>26</xdr:row>
          <xdr:rowOff>57150</xdr:rowOff>
        </xdr:from>
        <xdr:to>
          <xdr:col>0</xdr:col>
          <xdr:colOff>685800</xdr:colOff>
          <xdr:row>28</xdr:row>
          <xdr:rowOff>57150</xdr:rowOff>
        </xdr:to>
        <xdr:sp macro="" textlink="">
          <xdr:nvSpPr>
            <xdr:cNvPr id="19457" name="Option Button 1" hidden="1">
              <a:extLst>
                <a:ext uri="{63B3BB69-23CF-44E3-9099-C40C66FF867C}">
                  <a14:compatExt spid="_x0000_s19457"/>
                </a:ext>
                <a:ext uri="{FF2B5EF4-FFF2-40B4-BE49-F238E27FC236}">
                  <a16:creationId xmlns:a16="http://schemas.microsoft.com/office/drawing/2014/main" id="{41A4E74B-CED1-46B2-B1C2-DFF86DF9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26</xdr:row>
          <xdr:rowOff>57150</xdr:rowOff>
        </xdr:from>
        <xdr:to>
          <xdr:col>3</xdr:col>
          <xdr:colOff>800100</xdr:colOff>
          <xdr:row>28</xdr:row>
          <xdr:rowOff>38100</xdr:rowOff>
        </xdr:to>
        <xdr:sp macro="" textlink="">
          <xdr:nvSpPr>
            <xdr:cNvPr id="19458" name="Option Button 2" hidden="1">
              <a:extLst>
                <a:ext uri="{63B3BB69-23CF-44E3-9099-C40C66FF867C}">
                  <a14:compatExt spid="_x0000_s19458"/>
                </a:ext>
                <a:ext uri="{FF2B5EF4-FFF2-40B4-BE49-F238E27FC236}">
                  <a16:creationId xmlns:a16="http://schemas.microsoft.com/office/drawing/2014/main" id="{068B59C5-EA50-46BC-A054-FDF5F6B6BD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381000</xdr:colOff>
      <xdr:row>0</xdr:row>
      <xdr:rowOff>47625</xdr:rowOff>
    </xdr:from>
    <xdr:to>
      <xdr:col>9</xdr:col>
      <xdr:colOff>767609</xdr:colOff>
      <xdr:row>3</xdr:row>
      <xdr:rowOff>94282</xdr:rowOff>
    </xdr:to>
    <xdr:pic>
      <xdr:nvPicPr>
        <xdr:cNvPr id="5" name="Picture 4">
          <a:extLst>
            <a:ext uri="{FF2B5EF4-FFF2-40B4-BE49-F238E27FC236}">
              <a16:creationId xmlns:a16="http://schemas.microsoft.com/office/drawing/2014/main" id="{2995BB9C-F5C7-437A-AD0B-C50C5902DA87}"/>
            </a:ext>
          </a:extLst>
        </xdr:cNvPr>
        <xdr:cNvPicPr>
          <a:picLocks noChangeAspect="1"/>
        </xdr:cNvPicPr>
      </xdr:nvPicPr>
      <xdr:blipFill>
        <a:blip xmlns:r="http://schemas.openxmlformats.org/officeDocument/2006/relationships" r:embed="rId1"/>
        <a:stretch>
          <a:fillRect/>
        </a:stretch>
      </xdr:blipFill>
      <xdr:spPr>
        <a:xfrm>
          <a:off x="5619750" y="47625"/>
          <a:ext cx="1786784" cy="5705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63</xdr:row>
      <xdr:rowOff>0</xdr:rowOff>
    </xdr:from>
    <xdr:to>
      <xdr:col>10</xdr:col>
      <xdr:colOff>19050</xdr:colOff>
      <xdr:row>67</xdr:row>
      <xdr:rowOff>161925</xdr:rowOff>
    </xdr:to>
    <xdr:sp macro="" textlink="" fLocksText="0">
      <xdr:nvSpPr>
        <xdr:cNvPr id="2" name="Text Box 39">
          <a:extLst>
            <a:ext uri="{FF2B5EF4-FFF2-40B4-BE49-F238E27FC236}">
              <a16:creationId xmlns:a16="http://schemas.microsoft.com/office/drawing/2014/main" id="{7A8706AF-6269-47B7-A477-41C54DA6430E}"/>
            </a:ext>
          </a:extLst>
        </xdr:cNvPr>
        <xdr:cNvSpPr txBox="1">
          <a:spLocks noChangeArrowheads="1"/>
        </xdr:cNvSpPr>
      </xdr:nvSpPr>
      <xdr:spPr bwMode="auto">
        <a:xfrm>
          <a:off x="0" y="10820400"/>
          <a:ext cx="7429500" cy="847725"/>
        </a:xfrm>
        <a:prstGeom prst="rect">
          <a:avLst/>
        </a:prstGeom>
        <a:solidFill>
          <a:srgbClr val="FFFFFF"/>
        </a:solidFill>
        <a:ln w="19050">
          <a:solidFill>
            <a:srgbClr val="000000"/>
          </a:solidFill>
          <a:miter lim="800000"/>
          <a:headEnd/>
          <a:tailEnd/>
        </a:ln>
      </xdr:spPr>
      <xdr:txBody>
        <a:bodyPr/>
        <a:lstStyle/>
        <a:p>
          <a:endParaRPr lang="en-GB"/>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476250</xdr:colOff>
          <xdr:row>26</xdr:row>
          <xdr:rowOff>57150</xdr:rowOff>
        </xdr:from>
        <xdr:to>
          <xdr:col>0</xdr:col>
          <xdr:colOff>685800</xdr:colOff>
          <xdr:row>28</xdr:row>
          <xdr:rowOff>57150</xdr:rowOff>
        </xdr:to>
        <xdr:sp macro="" textlink="">
          <xdr:nvSpPr>
            <xdr:cNvPr id="20481" name="Option Button 1" hidden="1">
              <a:extLst>
                <a:ext uri="{63B3BB69-23CF-44E3-9099-C40C66FF867C}">
                  <a14:compatExt spid="_x0000_s20481"/>
                </a:ext>
                <a:ext uri="{FF2B5EF4-FFF2-40B4-BE49-F238E27FC236}">
                  <a16:creationId xmlns:a16="http://schemas.microsoft.com/office/drawing/2014/main" id="{2BEE29C1-541A-4E66-8695-197078F50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26</xdr:row>
          <xdr:rowOff>57150</xdr:rowOff>
        </xdr:from>
        <xdr:to>
          <xdr:col>3</xdr:col>
          <xdr:colOff>800100</xdr:colOff>
          <xdr:row>28</xdr:row>
          <xdr:rowOff>38100</xdr:rowOff>
        </xdr:to>
        <xdr:sp macro="" textlink="">
          <xdr:nvSpPr>
            <xdr:cNvPr id="20482" name="Option Button 2" hidden="1">
              <a:extLst>
                <a:ext uri="{63B3BB69-23CF-44E3-9099-C40C66FF867C}">
                  <a14:compatExt spid="_x0000_s20482"/>
                </a:ext>
                <a:ext uri="{FF2B5EF4-FFF2-40B4-BE49-F238E27FC236}">
                  <a16:creationId xmlns:a16="http://schemas.microsoft.com/office/drawing/2014/main" id="{50EC67EE-6937-4753-B664-E32A87ACE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381000</xdr:colOff>
      <xdr:row>0</xdr:row>
      <xdr:rowOff>47625</xdr:rowOff>
    </xdr:from>
    <xdr:to>
      <xdr:col>9</xdr:col>
      <xdr:colOff>767609</xdr:colOff>
      <xdr:row>3</xdr:row>
      <xdr:rowOff>94282</xdr:rowOff>
    </xdr:to>
    <xdr:pic>
      <xdr:nvPicPr>
        <xdr:cNvPr id="5" name="Picture 4">
          <a:extLst>
            <a:ext uri="{FF2B5EF4-FFF2-40B4-BE49-F238E27FC236}">
              <a16:creationId xmlns:a16="http://schemas.microsoft.com/office/drawing/2014/main" id="{68B9C3B7-FA95-4C39-B76E-391C4B13C278}"/>
            </a:ext>
          </a:extLst>
        </xdr:cNvPr>
        <xdr:cNvPicPr>
          <a:picLocks noChangeAspect="1"/>
        </xdr:cNvPicPr>
      </xdr:nvPicPr>
      <xdr:blipFill>
        <a:blip xmlns:r="http://schemas.openxmlformats.org/officeDocument/2006/relationships" r:embed="rId1"/>
        <a:stretch>
          <a:fillRect/>
        </a:stretch>
      </xdr:blipFill>
      <xdr:spPr>
        <a:xfrm>
          <a:off x="5619750" y="47625"/>
          <a:ext cx="1786784" cy="5705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B3DB-73F6-438E-AB4F-355AB7ABA2C8}">
  <sheetPr>
    <tabColor rgb="FFFF0000"/>
  </sheetPr>
  <dimension ref="A1:B12"/>
  <sheetViews>
    <sheetView showGridLines="0" workbookViewId="0">
      <selection activeCell="A8" sqref="A8:B8"/>
    </sheetView>
  </sheetViews>
  <sheetFormatPr defaultRowHeight="12.75" x14ac:dyDescent="0.2"/>
  <cols>
    <col min="1" max="1" width="41.85546875" customWidth="1"/>
    <col min="2" max="2" width="71.7109375" customWidth="1"/>
  </cols>
  <sheetData>
    <row r="1" spans="1:2" ht="18.95" customHeight="1" x14ac:dyDescent="0.25">
      <c r="A1" s="308" t="s">
        <v>168</v>
      </c>
      <c r="B1" s="310"/>
    </row>
    <row r="2" spans="1:2" ht="18.95" customHeight="1" x14ac:dyDescent="0.25">
      <c r="A2" s="308" t="s">
        <v>169</v>
      </c>
      <c r="B2" s="310"/>
    </row>
    <row r="3" spans="1:2" ht="18.95" customHeight="1" x14ac:dyDescent="0.25">
      <c r="A3" s="308" t="s">
        <v>171</v>
      </c>
      <c r="B3" s="310"/>
    </row>
    <row r="4" spans="1:2" ht="18.95" customHeight="1" x14ac:dyDescent="0.25">
      <c r="A4" s="308" t="s">
        <v>170</v>
      </c>
      <c r="B4" s="311"/>
    </row>
    <row r="5" spans="1:2" ht="18.95" customHeight="1" x14ac:dyDescent="0.25">
      <c r="A5" s="308" t="s">
        <v>172</v>
      </c>
      <c r="B5" s="310"/>
    </row>
    <row r="6" spans="1:2" ht="18.95" customHeight="1" x14ac:dyDescent="0.25">
      <c r="A6" s="308" t="s">
        <v>173</v>
      </c>
      <c r="B6" s="310"/>
    </row>
    <row r="7" spans="1:2" ht="11.25" customHeight="1" x14ac:dyDescent="0.2"/>
    <row r="8" spans="1:2" ht="87" customHeight="1" x14ac:dyDescent="0.2">
      <c r="A8" s="309" t="s">
        <v>174</v>
      </c>
      <c r="B8" s="309"/>
    </row>
    <row r="9" spans="1:2" ht="18.95" customHeight="1" x14ac:dyDescent="0.2">
      <c r="A9" s="307"/>
      <c r="B9" s="307"/>
    </row>
    <row r="10" spans="1:2" ht="18.95" customHeight="1" x14ac:dyDescent="0.2">
      <c r="A10" s="307"/>
      <c r="B10" s="307"/>
    </row>
    <row r="11" spans="1:2" ht="18.95" customHeight="1" x14ac:dyDescent="0.2">
      <c r="A11" s="307"/>
      <c r="B11" s="307"/>
    </row>
    <row r="12" spans="1:2" ht="18.95" customHeight="1" x14ac:dyDescent="0.2">
      <c r="A12" s="307"/>
      <c r="B12" s="307"/>
    </row>
  </sheetData>
  <sheetProtection algorithmName="SHA-512" hashValue="ZwZq7QS30D0Le2VlgOkkMBGszTfcwvlbN4S38FxCKIf8cO50i+ptxRuaNv5g+PouX/3sAEL4zqQCpTCVx+IItw==" saltValue="Dx3WrkGw+fUTkp0d5IewuQ==" spinCount="100000" sheet="1" objects="1" scenarios="1"/>
  <mergeCells count="5">
    <mergeCell ref="A8:B8"/>
    <mergeCell ref="A9:B9"/>
    <mergeCell ref="A10:B10"/>
    <mergeCell ref="A11:B11"/>
    <mergeCell ref="A12:B1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149"/>
  <sheetViews>
    <sheetView showGridLines="0" showZeros="0" tabSelected="1" workbookViewId="0">
      <selection activeCell="A20" sqref="A20"/>
    </sheetView>
  </sheetViews>
  <sheetFormatPr defaultRowHeight="12.75" x14ac:dyDescent="0.2"/>
  <cols>
    <col min="1" max="1" width="11.42578125" style="11" customWidth="1"/>
    <col min="2" max="2" width="10" style="11" customWidth="1"/>
    <col min="3" max="3" width="11.42578125" style="11" customWidth="1"/>
    <col min="4" max="4" width="14" style="11" customWidth="1"/>
    <col min="5" max="6" width="12.42578125" style="11" customWidth="1"/>
    <col min="7" max="7" width="6.85546875" style="11" customWidth="1"/>
    <col min="8" max="8" width="10" style="11" customWidth="1"/>
    <col min="9" max="9" width="11" style="11" customWidth="1"/>
    <col min="10" max="10" width="11.5703125" style="11" customWidth="1"/>
    <col min="11" max="11" width="2.140625" style="11" customWidth="1"/>
    <col min="12" max="12" width="2.42578125" style="11" customWidth="1"/>
    <col min="13" max="13" width="10.140625" style="11" bestFit="1" customWidth="1"/>
    <col min="14" max="14" width="3.28515625" style="11" customWidth="1"/>
    <col min="15" max="16384" width="9.140625" style="11"/>
  </cols>
  <sheetData>
    <row r="1" spans="1:18" s="3" customFormat="1" ht="20.25" x14ac:dyDescent="0.2">
      <c r="A1" s="177" t="s">
        <v>159</v>
      </c>
      <c r="B1" s="2"/>
      <c r="C1" s="2"/>
      <c r="D1" s="200" t="s">
        <v>161</v>
      </c>
      <c r="E1" s="200"/>
      <c r="F1" s="200"/>
      <c r="G1" s="200"/>
      <c r="H1" s="178"/>
      <c r="I1" s="4"/>
      <c r="J1" s="4"/>
    </row>
    <row r="2" spans="1:18" s="6" customFormat="1" ht="15.75" x14ac:dyDescent="0.2">
      <c r="A2" s="5"/>
      <c r="B2" s="5"/>
      <c r="C2" s="176"/>
      <c r="D2" s="238" t="s">
        <v>160</v>
      </c>
      <c r="E2" s="238"/>
      <c r="F2" s="238"/>
      <c r="G2" s="238"/>
      <c r="H2" s="176"/>
      <c r="I2" s="176"/>
      <c r="J2" s="7"/>
    </row>
    <row r="3" spans="1:18" ht="5.25" customHeight="1" x14ac:dyDescent="0.2">
      <c r="A3" s="8"/>
      <c r="B3" s="8"/>
      <c r="C3" s="8"/>
      <c r="D3" s="9"/>
      <c r="E3" s="8"/>
      <c r="F3" s="8"/>
      <c r="G3" s="8"/>
      <c r="H3" s="8"/>
      <c r="I3" s="10"/>
      <c r="J3" s="10"/>
      <c r="M3" s="15"/>
    </row>
    <row r="4" spans="1:18" x14ac:dyDescent="0.2">
      <c r="A4" s="12" t="str">
        <f>IF(A20="","This application form must be sent to ITF Officiating for approval no later than 8 weeks before the event.","The application form must be sent to ITF Officiating for approval no later than 60 days before the event, i.e.: ")</f>
        <v>This application form must be sent to ITF Officiating for approval no later than 8 weeks before the event.</v>
      </c>
      <c r="B4" s="13"/>
      <c r="C4" s="13"/>
      <c r="D4" s="13"/>
      <c r="E4" s="13"/>
      <c r="F4" s="13"/>
      <c r="G4" s="13"/>
      <c r="H4" s="13"/>
      <c r="I4" s="14"/>
      <c r="M4" s="15"/>
    </row>
    <row r="5" spans="1:18" ht="6" customHeight="1" x14ac:dyDescent="0.2">
      <c r="A5" s="12"/>
      <c r="B5" s="13"/>
      <c r="C5" s="13"/>
      <c r="D5" s="13"/>
      <c r="E5" s="13"/>
      <c r="F5" s="13"/>
      <c r="G5" s="13"/>
      <c r="H5" s="13"/>
      <c r="I5" s="14"/>
      <c r="J5" s="77"/>
      <c r="M5" s="15"/>
    </row>
    <row r="6" spans="1:18" ht="12.75" customHeight="1" x14ac:dyDescent="0.2">
      <c r="A6" s="72" t="s">
        <v>46</v>
      </c>
      <c r="B6" s="13"/>
      <c r="C6" s="54" t="s">
        <v>47</v>
      </c>
      <c r="D6" s="73" t="s">
        <v>85</v>
      </c>
      <c r="E6" s="13"/>
      <c r="F6" s="13"/>
      <c r="G6" s="13"/>
      <c r="H6" s="13"/>
      <c r="I6" s="13"/>
      <c r="J6" s="77"/>
      <c r="M6" s="15"/>
      <c r="P6" s="98"/>
      <c r="Q6" s="98"/>
      <c r="R6" s="100"/>
    </row>
    <row r="7" spans="1:18" ht="6" customHeight="1" x14ac:dyDescent="0.2">
      <c r="A7" s="53"/>
      <c r="B7" s="13"/>
      <c r="C7" s="13"/>
      <c r="D7" s="13"/>
      <c r="E7" s="13"/>
      <c r="F7" s="13"/>
      <c r="G7" s="13"/>
      <c r="H7" s="13"/>
      <c r="I7" s="13"/>
      <c r="J7" s="13"/>
      <c r="M7" s="15"/>
      <c r="P7" s="99"/>
      <c r="Q7" s="99"/>
      <c r="R7" s="99"/>
    </row>
    <row r="8" spans="1:18" ht="21.75" customHeight="1" x14ac:dyDescent="0.2">
      <c r="A8" s="233" t="s">
        <v>130</v>
      </c>
      <c r="B8" s="233"/>
      <c r="C8" s="233"/>
      <c r="D8" s="233"/>
      <c r="E8" s="233"/>
      <c r="F8" s="233"/>
      <c r="G8" s="233"/>
      <c r="H8" s="233"/>
      <c r="I8" s="233"/>
      <c r="J8" s="233"/>
      <c r="M8" s="15"/>
      <c r="Q8" s="26"/>
      <c r="R8" s="26"/>
    </row>
    <row r="9" spans="1:18" ht="6" customHeight="1" x14ac:dyDescent="0.2">
      <c r="A9" s="74"/>
      <c r="B9" s="74"/>
      <c r="C9" s="74"/>
      <c r="D9" s="74"/>
      <c r="E9" s="74"/>
      <c r="F9" s="74"/>
      <c r="G9" s="74"/>
      <c r="H9" s="74"/>
      <c r="I9" s="74"/>
      <c r="J9" s="74"/>
      <c r="M9" s="15"/>
    </row>
    <row r="10" spans="1:18" x14ac:dyDescent="0.2">
      <c r="A10" s="75" t="s">
        <v>13</v>
      </c>
      <c r="B10" s="16"/>
      <c r="C10" s="16"/>
      <c r="D10" s="16"/>
      <c r="E10" s="16"/>
      <c r="F10" s="161"/>
      <c r="G10" s="16"/>
      <c r="H10" s="16"/>
      <c r="I10" s="16"/>
      <c r="J10" s="76" t="s">
        <v>116</v>
      </c>
      <c r="M10" s="15"/>
    </row>
    <row r="11" spans="1:18" ht="6" customHeight="1" x14ac:dyDescent="0.2"/>
    <row r="12" spans="1:18" ht="13.5" thickBot="1" x14ac:dyDescent="0.25">
      <c r="A12" s="17" t="s">
        <v>5</v>
      </c>
      <c r="N12" s="63"/>
    </row>
    <row r="13" spans="1:18" x14ac:dyDescent="0.2">
      <c r="A13" s="18" t="s">
        <v>4</v>
      </c>
      <c r="B13" s="138"/>
      <c r="C13" s="138"/>
      <c r="D13" s="139"/>
      <c r="E13" s="138" t="s">
        <v>3</v>
      </c>
      <c r="F13" s="138"/>
      <c r="G13" s="138"/>
      <c r="H13" s="138"/>
      <c r="I13" s="139"/>
      <c r="J13" s="21" t="s">
        <v>162</v>
      </c>
    </row>
    <row r="14" spans="1:18" ht="13.5" thickBot="1" x14ac:dyDescent="0.25">
      <c r="A14" s="234" t="str">
        <f>IF(Applicant!B1="","Please complete in Applicant tab",Applicant!B1)</f>
        <v>Please complete in Applicant tab</v>
      </c>
      <c r="B14" s="235"/>
      <c r="C14" s="235"/>
      <c r="D14" s="236"/>
      <c r="E14" s="237" t="str">
        <f>IF(Applicant!B2="","Please complete in Applicant tab",Applicant!B2)</f>
        <v>Please complete in Applicant tab</v>
      </c>
      <c r="F14" s="235"/>
      <c r="G14" s="235"/>
      <c r="H14" s="235"/>
      <c r="I14" s="236"/>
      <c r="J14" s="180" t="str">
        <f>IF(A20="","",D21-56)</f>
        <v/>
      </c>
    </row>
    <row r="15" spans="1:18" x14ac:dyDescent="0.2">
      <c r="A15" s="286" t="s">
        <v>2</v>
      </c>
      <c r="B15" s="287"/>
      <c r="C15" s="287"/>
      <c r="D15" s="288"/>
      <c r="E15" s="289" t="s">
        <v>7</v>
      </c>
      <c r="F15" s="288"/>
      <c r="G15" s="289" t="s">
        <v>8</v>
      </c>
      <c r="H15" s="287"/>
      <c r="I15" s="288"/>
      <c r="J15" s="21" t="s">
        <v>39</v>
      </c>
    </row>
    <row r="16" spans="1:18" ht="13.5" thickBot="1" x14ac:dyDescent="0.25">
      <c r="A16" s="245" t="str">
        <f>IF(Applicant!B4="","Please complete in Applicant tab",Applicant!B4)</f>
        <v>Please complete in Applicant tab</v>
      </c>
      <c r="B16" s="246"/>
      <c r="C16" s="246"/>
      <c r="D16" s="247"/>
      <c r="E16" s="248" t="str">
        <f>IF(Applicant!B5="","Please complete in Applicant tab",Applicant!B5)</f>
        <v>Please complete in Applicant tab</v>
      </c>
      <c r="F16" s="247"/>
      <c r="G16" s="248" t="str">
        <f>IF(Applicant!B6="","Please complete in Applicant tab",Applicant!B6)</f>
        <v>Please complete in Applicant tab</v>
      </c>
      <c r="H16" s="246"/>
      <c r="I16" s="247"/>
      <c r="J16" s="179"/>
    </row>
    <row r="17" spans="1:14" ht="6" customHeight="1" x14ac:dyDescent="0.2"/>
    <row r="18" spans="1:14" ht="13.5" thickBot="1" x14ac:dyDescent="0.25">
      <c r="A18" s="17" t="s">
        <v>6</v>
      </c>
    </row>
    <row r="19" spans="1:14" x14ac:dyDescent="0.2">
      <c r="A19" s="18" t="s">
        <v>54</v>
      </c>
      <c r="B19" s="168"/>
      <c r="C19" s="249" t="s">
        <v>0</v>
      </c>
      <c r="D19" s="250"/>
      <c r="E19" s="251"/>
      <c r="F19" s="45" t="s">
        <v>41</v>
      </c>
      <c r="G19" s="231" t="s">
        <v>42</v>
      </c>
      <c r="H19" s="252"/>
      <c r="I19" s="231" t="s">
        <v>156</v>
      </c>
      <c r="J19" s="232"/>
    </row>
    <row r="20" spans="1:14" ht="12.75" customHeight="1" x14ac:dyDescent="0.2">
      <c r="A20" s="70"/>
      <c r="B20" s="69"/>
      <c r="C20" s="253"/>
      <c r="D20" s="254"/>
      <c r="E20" s="255"/>
      <c r="F20" s="49"/>
      <c r="G20" s="256"/>
      <c r="H20" s="257"/>
      <c r="I20" s="201"/>
      <c r="J20" s="202"/>
    </row>
    <row r="21" spans="1:14" x14ac:dyDescent="0.2">
      <c r="A21" s="71" t="s">
        <v>56</v>
      </c>
      <c r="B21" s="91">
        <f>IF($A$22="",0,VLOOKUP($A$22,$A$96:$D$102,3,FALSE))</f>
        <v>0</v>
      </c>
      <c r="C21" s="92">
        <f>IF($A$22="",0,VLOOKUP($A$22,$A$96:$D$102,4,FALSE))</f>
        <v>0</v>
      </c>
      <c r="D21" s="191" t="str">
        <f>CONCATENATE(A20," ",B20)</f>
        <v xml:space="preserve"> </v>
      </c>
      <c r="E21" s="1" t="s">
        <v>40</v>
      </c>
      <c r="F21" s="19"/>
      <c r="G21" s="258" t="s">
        <v>49</v>
      </c>
      <c r="H21" s="259"/>
      <c r="I21" s="129" t="s">
        <v>48</v>
      </c>
      <c r="J21" s="130" t="s">
        <v>150</v>
      </c>
    </row>
    <row r="22" spans="1:14" ht="15" x14ac:dyDescent="0.2">
      <c r="A22" s="260"/>
      <c r="B22" s="261"/>
      <c r="C22" s="261"/>
      <c r="D22" s="262"/>
      <c r="E22" s="263"/>
      <c r="F22" s="264"/>
      <c r="G22" s="265"/>
      <c r="H22" s="266"/>
      <c r="I22" s="181"/>
      <c r="J22" s="182"/>
    </row>
    <row r="23" spans="1:14" x14ac:dyDescent="0.2">
      <c r="A23" s="68" t="s">
        <v>55</v>
      </c>
      <c r="B23" s="92">
        <f>IF($A$24="",0,VLOOKUP($A$24,$A$96:$D$102,3,FALSE))</f>
        <v>0</v>
      </c>
      <c r="C23" s="92">
        <f>IF($A$24="",0,VLOOKUP($A$24,$A$96:$D$102,4,FALSE))</f>
        <v>0</v>
      </c>
      <c r="D23" s="93">
        <f>IF($A$24="",0,CONCATENATE(C21,C23))</f>
        <v>0</v>
      </c>
      <c r="E23" s="59" t="s">
        <v>40</v>
      </c>
      <c r="F23" s="60"/>
      <c r="G23" s="258" t="s">
        <v>49</v>
      </c>
      <c r="H23" s="259"/>
      <c r="I23" s="129" t="s">
        <v>48</v>
      </c>
      <c r="J23" s="130" t="s">
        <v>150</v>
      </c>
    </row>
    <row r="24" spans="1:14" ht="15.75" thickBot="1" x14ac:dyDescent="0.25">
      <c r="A24" s="239"/>
      <c r="B24" s="240"/>
      <c r="C24" s="240"/>
      <c r="D24" s="240"/>
      <c r="E24" s="241"/>
      <c r="F24" s="242"/>
      <c r="G24" s="243"/>
      <c r="H24" s="244"/>
      <c r="I24" s="184"/>
      <c r="J24" s="183"/>
      <c r="M24" s="44"/>
    </row>
    <row r="25" spans="1:14" ht="6" customHeight="1" x14ac:dyDescent="0.2"/>
    <row r="26" spans="1:14" ht="18.75" customHeight="1" x14ac:dyDescent="0.2">
      <c r="A26" s="211" t="s">
        <v>154</v>
      </c>
      <c r="B26" s="211"/>
      <c r="C26" s="211"/>
      <c r="D26" s="211"/>
      <c r="E26" s="211"/>
      <c r="F26" s="211"/>
      <c r="G26" s="211"/>
      <c r="H26" s="211"/>
      <c r="I26" s="211"/>
      <c r="J26" s="211"/>
      <c r="K26" s="140"/>
      <c r="N26" s="141">
        <v>0</v>
      </c>
    </row>
    <row r="27" spans="1:14" ht="6" customHeight="1" x14ac:dyDescent="0.2"/>
    <row r="28" spans="1:14" ht="15" customHeight="1" x14ac:dyDescent="0.2">
      <c r="A28" s="136"/>
      <c r="B28" s="212" t="s">
        <v>104</v>
      </c>
      <c r="C28" s="213"/>
      <c r="D28" s="137"/>
      <c r="E28" s="214" t="s">
        <v>105</v>
      </c>
      <c r="F28" s="215"/>
      <c r="G28" s="149"/>
      <c r="H28" s="216" t="str">
        <f>IF(N26=2,"Please give details in 'Notes' below"," ")</f>
        <v xml:space="preserve"> </v>
      </c>
      <c r="I28" s="216"/>
      <c r="J28" s="216"/>
      <c r="K28" s="127"/>
    </row>
    <row r="29" spans="1:14" ht="6" customHeight="1" x14ac:dyDescent="0.2"/>
    <row r="30" spans="1:14" ht="13.5" thickBot="1" x14ac:dyDescent="0.25">
      <c r="A30" s="17" t="s">
        <v>9</v>
      </c>
      <c r="F30" s="20"/>
      <c r="G30" s="20"/>
      <c r="H30" s="20"/>
    </row>
    <row r="31" spans="1:14" ht="11.25" customHeight="1" x14ac:dyDescent="0.2">
      <c r="A31" s="18" t="s">
        <v>10</v>
      </c>
      <c r="B31" s="138"/>
      <c r="C31" s="139"/>
      <c r="D31" s="139" t="s">
        <v>35</v>
      </c>
      <c r="E31" s="55" t="s">
        <v>1</v>
      </c>
      <c r="F31" s="55" t="s">
        <v>59</v>
      </c>
      <c r="G31" s="217" t="s">
        <v>101</v>
      </c>
      <c r="H31" s="218"/>
      <c r="I31" s="131"/>
      <c r="J31" s="132"/>
    </row>
    <row r="32" spans="1:14" ht="17.100000000000001" customHeight="1" x14ac:dyDescent="0.2">
      <c r="A32" s="219"/>
      <c r="B32" s="220"/>
      <c r="C32" s="221"/>
      <c r="D32" s="66"/>
      <c r="E32" s="50"/>
      <c r="F32" s="67"/>
      <c r="G32" s="222"/>
      <c r="H32" s="223"/>
      <c r="I32" s="224" t="s">
        <v>57</v>
      </c>
      <c r="J32" s="225"/>
      <c r="M32" s="185"/>
    </row>
    <row r="33" spans="1:15" ht="17.100000000000001" customHeight="1" thickBot="1" x14ac:dyDescent="0.25">
      <c r="A33" s="226"/>
      <c r="B33" s="227"/>
      <c r="C33" s="228"/>
      <c r="D33" s="171"/>
      <c r="E33" s="172"/>
      <c r="F33" s="172"/>
      <c r="G33" s="229"/>
      <c r="H33" s="230"/>
      <c r="I33" s="299" t="s">
        <v>58</v>
      </c>
      <c r="J33" s="300"/>
    </row>
    <row r="34" spans="1:15" ht="9.75" customHeight="1" x14ac:dyDescent="0.2">
      <c r="A34" s="194" t="s">
        <v>102</v>
      </c>
      <c r="B34" s="195"/>
      <c r="C34" s="196"/>
      <c r="D34" s="192" t="s">
        <v>1</v>
      </c>
      <c r="E34" s="193" t="s">
        <v>103</v>
      </c>
      <c r="F34" s="203" t="s">
        <v>167</v>
      </c>
      <c r="G34" s="204"/>
      <c r="H34" s="205"/>
      <c r="I34" s="192" t="s">
        <v>1</v>
      </c>
      <c r="J34" s="193" t="s">
        <v>103</v>
      </c>
      <c r="K34" s="126"/>
    </row>
    <row r="35" spans="1:15" ht="18.75" customHeight="1" thickBot="1" x14ac:dyDescent="0.25">
      <c r="A35" s="301"/>
      <c r="B35" s="302"/>
      <c r="C35" s="303"/>
      <c r="D35" s="173"/>
      <c r="E35" s="197" t="str">
        <f>IF(OR($C$19="W60",$C$19="W80",$C$19="W100"),"N/A",IF(OR(F32="",F32="Yes"),"",IF(F33="Yes","","YES")))</f>
        <v/>
      </c>
      <c r="F35" s="206"/>
      <c r="G35" s="207"/>
      <c r="H35" s="208"/>
      <c r="I35" s="173"/>
      <c r="J35" s="174" t="str">
        <f>IF(I20=G82,"YES",IF(I20="NO","No"," "))</f>
        <v xml:space="preserve"> </v>
      </c>
      <c r="K35" s="126"/>
      <c r="O35" s="198"/>
    </row>
    <row r="36" spans="1:15" ht="14.25" customHeight="1" x14ac:dyDescent="0.2">
      <c r="A36" s="199" t="str">
        <f>IF(B23&lt;50,"",IF(F33="no*",D118,""))</f>
        <v/>
      </c>
      <c r="B36" s="199"/>
      <c r="C36" s="199"/>
      <c r="D36" s="199"/>
      <c r="E36" s="199"/>
      <c r="F36" s="199"/>
      <c r="G36" s="199"/>
      <c r="H36" s="199"/>
      <c r="I36" s="199"/>
      <c r="J36" s="199"/>
      <c r="O36" s="198"/>
    </row>
    <row r="37" spans="1:15" ht="14.25" customHeight="1" x14ac:dyDescent="0.2">
      <c r="A37" s="199" t="str">
        <f>IF(AND($F$32="No*",$F$33="No*",A32&lt;&gt;A33),D117,IF(AND($F$32="No*",$F$33="No*",A32=A33),D119,""))</f>
        <v/>
      </c>
      <c r="B37" s="199"/>
      <c r="C37" s="199"/>
      <c r="D37" s="199"/>
      <c r="E37" s="199"/>
      <c r="F37" s="199"/>
      <c r="G37" s="199"/>
      <c r="H37" s="199"/>
      <c r="I37" s="199"/>
      <c r="J37" s="199"/>
    </row>
    <row r="38" spans="1:15" ht="6" customHeight="1" x14ac:dyDescent="0.2">
      <c r="A38" s="199"/>
      <c r="B38" s="199"/>
      <c r="C38" s="199"/>
      <c r="D38" s="199"/>
      <c r="E38" s="199"/>
      <c r="F38" s="199"/>
      <c r="G38" s="199"/>
      <c r="H38" s="199"/>
      <c r="I38" s="199"/>
      <c r="J38" s="199"/>
    </row>
    <row r="39" spans="1:15" ht="13.5" thickBot="1" x14ac:dyDescent="0.25">
      <c r="A39" s="17" t="s">
        <v>11</v>
      </c>
      <c r="E39" s="23"/>
      <c r="F39" s="23"/>
      <c r="G39" s="23"/>
      <c r="H39" s="23"/>
      <c r="K39" s="94"/>
    </row>
    <row r="40" spans="1:15" ht="13.5" thickBot="1" x14ac:dyDescent="0.25">
      <c r="A40" s="152" t="s">
        <v>30</v>
      </c>
      <c r="B40" s="153"/>
      <c r="C40" s="154"/>
      <c r="D40" s="155" t="s">
        <v>35</v>
      </c>
      <c r="E40" s="156" t="s">
        <v>1</v>
      </c>
      <c r="F40" s="156" t="s">
        <v>38</v>
      </c>
      <c r="G40" s="305" t="s">
        <v>114</v>
      </c>
      <c r="H40" s="306"/>
      <c r="I40" s="157" t="s">
        <v>36</v>
      </c>
      <c r="J40" s="157" t="s">
        <v>50</v>
      </c>
      <c r="K40" s="94"/>
      <c r="L40" s="94"/>
    </row>
    <row r="41" spans="1:15" ht="19.5" customHeight="1" x14ac:dyDescent="0.2">
      <c r="A41" s="283"/>
      <c r="B41" s="284"/>
      <c r="C41" s="285"/>
      <c r="D41" s="133"/>
      <c r="E41" s="51"/>
      <c r="F41" s="51"/>
      <c r="G41" s="281"/>
      <c r="H41" s="282"/>
      <c r="I41" s="169" t="str">
        <f>IF($A$22="","",VLOOKUP($D$23,$A$106:$Q$115,3,FALSE))</f>
        <v/>
      </c>
      <c r="J41" s="64" t="str">
        <f>IF($A$22="","",VLOOKUP($D$23,$A$106:$Q$115,4,FALSE))</f>
        <v/>
      </c>
      <c r="K41" s="94">
        <f>IF(OR($F41="Last 2 days",$F41="Last day",$F41="All days"),1,0)</f>
        <v>0</v>
      </c>
      <c r="L41" s="94" t="str">
        <f>IF(E41="","",IF($I41="International*","1","2"))</f>
        <v/>
      </c>
      <c r="M41" s="97" t="str">
        <f>IF(L41="2","",IF($E41="White Chair","Gold, Silver or Bronze CU Required",""))</f>
        <v/>
      </c>
    </row>
    <row r="42" spans="1:15" ht="19.5" customHeight="1" x14ac:dyDescent="0.2">
      <c r="A42" s="283"/>
      <c r="B42" s="284"/>
      <c r="C42" s="285"/>
      <c r="D42" s="133"/>
      <c r="E42" s="148"/>
      <c r="F42" s="51"/>
      <c r="G42" s="270"/>
      <c r="H42" s="271"/>
      <c r="I42" s="169" t="str">
        <f>IF($A$22="","",VLOOKUP($D$23,$A$106:$Q$115,5,FALSE))</f>
        <v/>
      </c>
      <c r="J42" s="64" t="str">
        <f>IF($A$22="","",VLOOKUP($D$23,$A$106:$Q$115,6,FALSE))</f>
        <v/>
      </c>
      <c r="K42" s="94">
        <f t="shared" ref="K42:K46" si="0">IF(OR($F42="Last 2 days",$F42="Last day",$F42="All days"),1,0)</f>
        <v>0</v>
      </c>
      <c r="L42" s="94" t="str">
        <f>IF(E42="","",IF($I42="International*","1","2"))</f>
        <v/>
      </c>
      <c r="M42" s="97" t="str">
        <f>IF(L42="2","",IF($E42="White Chair","Gold, Silver or Bronze CU Required",""))</f>
        <v/>
      </c>
    </row>
    <row r="43" spans="1:15" ht="19.5" customHeight="1" x14ac:dyDescent="0.2">
      <c r="A43" s="267"/>
      <c r="B43" s="268"/>
      <c r="C43" s="269"/>
      <c r="D43" s="134"/>
      <c r="E43" s="78"/>
      <c r="F43" s="78"/>
      <c r="G43" s="270"/>
      <c r="H43" s="271"/>
      <c r="I43" s="169" t="str">
        <f>IF($A$22="","",VLOOKUP($D$23,$A$106:$Q$115,7,FALSE))</f>
        <v/>
      </c>
      <c r="J43" s="64" t="str">
        <f>IF($A$22="","",VLOOKUP($D$23,$A$106:$Q$115,8,FALSE))</f>
        <v/>
      </c>
      <c r="K43" s="94">
        <f t="shared" si="0"/>
        <v>0</v>
      </c>
      <c r="L43" s="94" t="str">
        <f>IF(E43="","",IF($I43="International*","1","2"))</f>
        <v/>
      </c>
      <c r="M43" s="97" t="str">
        <f>IF(L43="2","",IF(OR($E43="Green Chair",$E43="Other",$E43="National"),"At least White Badge CU Required",""))</f>
        <v/>
      </c>
    </row>
    <row r="44" spans="1:15" ht="19.5" customHeight="1" x14ac:dyDescent="0.2">
      <c r="A44" s="267"/>
      <c r="B44" s="268"/>
      <c r="C44" s="269"/>
      <c r="D44" s="134"/>
      <c r="E44" s="78"/>
      <c r="F44" s="78"/>
      <c r="G44" s="270"/>
      <c r="H44" s="271"/>
      <c r="I44" s="169" t="str">
        <f>IF($A$22="","",VLOOKUP($D$23,$A$106:$Q$115,9,FALSE))</f>
        <v/>
      </c>
      <c r="J44" s="64" t="str">
        <f>IF($A$22="","",VLOOKUP($D$23,$A$106:$Q$115,10,FALSE))</f>
        <v/>
      </c>
      <c r="K44" s="94">
        <f t="shared" si="0"/>
        <v>0</v>
      </c>
      <c r="L44" s="94" t="str">
        <f>IF(E44="","",IF($I44="White","1","2"))</f>
        <v/>
      </c>
      <c r="M44" s="97" t="str">
        <f>IF(L44="2","",IF(OR($E44="Green Chair",$E44="Other",$E44="National"),"At least White Badge CU Required",""))</f>
        <v/>
      </c>
    </row>
    <row r="45" spans="1:15" ht="14.25" customHeight="1" x14ac:dyDescent="0.2">
      <c r="A45" s="272"/>
      <c r="B45" s="273"/>
      <c r="C45" s="274"/>
      <c r="D45" s="135"/>
      <c r="E45" s="85"/>
      <c r="F45" s="85"/>
      <c r="G45" s="279"/>
      <c r="H45" s="280"/>
      <c r="I45" s="169" t="str">
        <f>IF($A$22="","",VLOOKUP($D$23,$A$106:$Q$115,11,FALSE))</f>
        <v/>
      </c>
      <c r="J45" s="64" t="str">
        <f>IF($A$22="","",VLOOKUP($D$23,$A$106:$Q$115,10,FALSE))</f>
        <v/>
      </c>
      <c r="K45" s="94">
        <f t="shared" si="0"/>
        <v>0</v>
      </c>
      <c r="L45" s="94" t="str">
        <f t="shared" ref="L45:L46" si="1">IF(E45="","",IF($I45="White","1","2"))</f>
        <v/>
      </c>
      <c r="M45" s="160" t="str">
        <f>IF(L45="2","",IF(OR($E45="Green Chair",$E45="Other",$E45="National"),"At least White Badge CU Required",""))</f>
        <v/>
      </c>
      <c r="N45" s="94"/>
      <c r="O45" s="94" t="str">
        <f>IF(ISBLANK(E45),"0",IF(OR(E45="National",E45="Other"),1,IF(E45=" ",0,2)))</f>
        <v>0</v>
      </c>
    </row>
    <row r="46" spans="1:15" ht="14.25" customHeight="1" thickBot="1" x14ac:dyDescent="0.25">
      <c r="A46" s="275"/>
      <c r="B46" s="276"/>
      <c r="C46" s="277"/>
      <c r="D46" s="142"/>
      <c r="E46" s="86"/>
      <c r="F46" s="86"/>
      <c r="G46" s="209"/>
      <c r="H46" s="210"/>
      <c r="I46" s="170" t="str">
        <f>IF($A$22="","",VLOOKUP($D$23,$A$106:$Q$115,13,FALSE))</f>
        <v/>
      </c>
      <c r="J46" s="65" t="str">
        <f>IF($A$22="","",VLOOKUP($D$23,$A$106:$Q$115,10,FALSE))</f>
        <v/>
      </c>
      <c r="K46" s="94">
        <f t="shared" si="0"/>
        <v>0</v>
      </c>
      <c r="L46" s="94" t="str">
        <f t="shared" si="1"/>
        <v/>
      </c>
      <c r="M46" s="160" t="str">
        <f>IF(L46="2","",IF(OR($E46="Green Chair",$E46="Other",$E46="National"),"At least White Badge CU Required",""))</f>
        <v/>
      </c>
      <c r="N46" s="94"/>
      <c r="O46" s="94" t="str">
        <f>IF(ISBLANK(E46),"0",IF(OR(E46="National",E46="Other"),1,IF(E46=" ",0,2)))</f>
        <v>0</v>
      </c>
    </row>
    <row r="47" spans="1:15" ht="12.75" customHeight="1" x14ac:dyDescent="0.2">
      <c r="A47" s="278" t="s">
        <v>74</v>
      </c>
      <c r="B47" s="278"/>
      <c r="C47" s="278"/>
      <c r="D47" s="278"/>
      <c r="E47" s="278"/>
      <c r="F47" s="278"/>
      <c r="G47" s="278"/>
      <c r="H47" s="278"/>
      <c r="I47" s="278"/>
      <c r="J47" s="278"/>
      <c r="K47" s="94">
        <f t="shared" ref="K47:K50" si="2">IF(OR(F47="Last 2 days",F47="Last day"),1,0)</f>
        <v>0</v>
      </c>
      <c r="M47" s="94"/>
      <c r="N47" s="94"/>
      <c r="O47" s="94"/>
    </row>
    <row r="48" spans="1:15" ht="24.75" customHeight="1" thickBot="1" x14ac:dyDescent="0.25">
      <c r="A48" s="304" t="str">
        <f>IF(A22="","",IF(I24&gt;32,VLOOKUP($D$23,$A$106:$Q$115,17,FALSE),VLOOKUP($D$23,$A$106:$Q$115,16,FALSE)))</f>
        <v/>
      </c>
      <c r="B48" s="304"/>
      <c r="C48" s="304"/>
      <c r="D48" s="304"/>
      <c r="E48" s="304"/>
      <c r="F48" s="304"/>
      <c r="G48" s="304"/>
      <c r="H48" s="304"/>
      <c r="I48" s="304"/>
      <c r="J48" s="304"/>
      <c r="K48" s="94">
        <f t="shared" si="2"/>
        <v>0</v>
      </c>
      <c r="M48" s="94"/>
      <c r="N48" s="94"/>
      <c r="O48" s="94"/>
    </row>
    <row r="49" spans="1:15" ht="26.25" customHeight="1" thickBot="1" x14ac:dyDescent="0.25">
      <c r="A49" s="158" t="s">
        <v>12</v>
      </c>
      <c r="B49" s="159"/>
      <c r="C49" s="159"/>
      <c r="D49" s="293" t="s">
        <v>129</v>
      </c>
      <c r="E49" s="294"/>
      <c r="F49" s="294"/>
      <c r="G49" s="294"/>
      <c r="H49" s="294"/>
      <c r="I49" s="294"/>
      <c r="J49" s="295"/>
      <c r="K49" s="94">
        <f t="shared" si="2"/>
        <v>0</v>
      </c>
      <c r="L49" s="26"/>
      <c r="M49" s="94"/>
      <c r="N49" s="94"/>
      <c r="O49" s="94"/>
    </row>
    <row r="50" spans="1:15" ht="27.75" thickBot="1" x14ac:dyDescent="0.25">
      <c r="A50" s="152" t="s">
        <v>31</v>
      </c>
      <c r="B50" s="153"/>
      <c r="C50" s="154"/>
      <c r="D50" s="155" t="s">
        <v>35</v>
      </c>
      <c r="E50" s="156" t="s">
        <v>1</v>
      </c>
      <c r="F50" s="156" t="s">
        <v>38</v>
      </c>
      <c r="G50" s="150" t="s">
        <v>152</v>
      </c>
      <c r="H50" s="151" t="s">
        <v>115</v>
      </c>
      <c r="I50" s="157" t="s">
        <v>36</v>
      </c>
      <c r="J50" s="157" t="s">
        <v>50</v>
      </c>
      <c r="K50" s="94">
        <f t="shared" si="2"/>
        <v>0</v>
      </c>
      <c r="M50" s="94"/>
      <c r="N50" s="94"/>
      <c r="O50" s="94"/>
    </row>
    <row r="51" spans="1:15" ht="14.25" customHeight="1" x14ac:dyDescent="0.2">
      <c r="A51" s="283"/>
      <c r="B51" s="284"/>
      <c r="C51" s="285"/>
      <c r="D51" s="133"/>
      <c r="E51" s="51"/>
      <c r="F51" s="51"/>
      <c r="G51" s="175"/>
      <c r="H51" s="162"/>
      <c r="I51" s="24" t="str">
        <f>IF($A$22="","",IF($C$21="","","Green/Nat'l"))</f>
        <v/>
      </c>
      <c r="J51" s="64" t="str">
        <f>IF($A$22="","",VLOOKUP($D$23,$A$106:$Q$115,15,FALSE))</f>
        <v/>
      </c>
      <c r="K51" s="94">
        <f t="shared" ref="K51:K56" si="3">IF(OR($F51="Last 2 days",$F51="Last day",$F51="All days"),1,0)</f>
        <v>0</v>
      </c>
      <c r="M51" s="94"/>
      <c r="N51" s="94"/>
      <c r="O51" s="94" t="str">
        <f>IF(ISBLANK(E51),"0",IF(OR(E51="National",E51="Other"),1,IF(E51=" ",0,2)))</f>
        <v>0</v>
      </c>
    </row>
    <row r="52" spans="1:15" ht="14.25" customHeight="1" x14ac:dyDescent="0.2">
      <c r="A52" s="283"/>
      <c r="B52" s="284"/>
      <c r="C52" s="285"/>
      <c r="D52" s="133"/>
      <c r="E52" s="51"/>
      <c r="F52" s="51"/>
      <c r="G52" s="51"/>
      <c r="H52" s="163"/>
      <c r="I52" s="24" t="str">
        <f>IF($A$22="","",IF($C$21="","","Green/Nat'l"))</f>
        <v/>
      </c>
      <c r="J52" s="64" t="str">
        <f>IF($A$22="","",VLOOKUP($D$23,$A$106:$Q$115,15,FALSE))</f>
        <v/>
      </c>
      <c r="K52" s="94">
        <f t="shared" si="3"/>
        <v>0</v>
      </c>
      <c r="M52" s="94"/>
      <c r="N52" s="94"/>
      <c r="O52" s="94" t="str">
        <f t="shared" ref="O52:O56" si="4">IF(ISBLANK(E52),"0",IF(OR(E52="National",E52="Other"),1,IF(E52=" ",0,2)))</f>
        <v>0</v>
      </c>
    </row>
    <row r="53" spans="1:15" ht="14.25" customHeight="1" x14ac:dyDescent="0.2">
      <c r="A53" s="272"/>
      <c r="B53" s="273"/>
      <c r="C53" s="274"/>
      <c r="D53" s="143"/>
      <c r="E53" s="52"/>
      <c r="F53" s="52"/>
      <c r="G53" s="146"/>
      <c r="H53" s="164"/>
      <c r="I53" s="24" t="str">
        <f>IF($A$22="","",IF(OR(A46="",$F$20&gt;=4,AND($F$20&gt;=3,$A$46="")),"Green/Nat'l",""))</f>
        <v/>
      </c>
      <c r="J53" s="64" t="str">
        <f>IF($A$22="","",VLOOKUP($D$23,$A$106:$Q$115,15,FALSE))</f>
        <v/>
      </c>
      <c r="K53" s="94">
        <f t="shared" si="3"/>
        <v>0</v>
      </c>
      <c r="M53" s="94"/>
      <c r="N53" s="94"/>
      <c r="O53" s="94" t="str">
        <f t="shared" si="4"/>
        <v>0</v>
      </c>
    </row>
    <row r="54" spans="1:15" ht="14.25" customHeight="1" x14ac:dyDescent="0.2">
      <c r="A54" s="296"/>
      <c r="B54" s="297"/>
      <c r="C54" s="298"/>
      <c r="D54" s="144"/>
      <c r="E54" s="146"/>
      <c r="F54" s="146"/>
      <c r="G54" s="146"/>
      <c r="H54" s="165"/>
      <c r="I54" s="24" t="str">
        <f>IF($A$22="","",IF(OR($F$20&gt;=6,AND($F$20&gt;=6,$A$45="")),"Green/Nat'l",""))</f>
        <v/>
      </c>
      <c r="J54" s="64" t="str">
        <f>IF($I$54="","",VLOOKUP($D$23,$A$106:$Q$115,15,FALSE))</f>
        <v/>
      </c>
      <c r="K54" s="94">
        <f t="shared" si="3"/>
        <v>0</v>
      </c>
      <c r="M54" s="94"/>
      <c r="N54" s="94"/>
      <c r="O54" s="94" t="str">
        <f t="shared" si="4"/>
        <v>0</v>
      </c>
    </row>
    <row r="55" spans="1:15" ht="14.25" customHeight="1" x14ac:dyDescent="0.2">
      <c r="A55" s="296"/>
      <c r="B55" s="297"/>
      <c r="C55" s="298"/>
      <c r="D55" s="144"/>
      <c r="E55" s="146"/>
      <c r="F55" s="146"/>
      <c r="G55" s="146"/>
      <c r="H55" s="166"/>
      <c r="I55" s="24" t="str">
        <f>IF($A$22="","",IF(OR($F$20&gt;=6,AND($F$20&gt;=6,$A$45="")),"Green/Nat'l",""))</f>
        <v/>
      </c>
      <c r="J55" s="64" t="str">
        <f>IF($I$55="","",VLOOKUP($D$23,$A$106:$Q$115,15,FALSE))</f>
        <v/>
      </c>
      <c r="K55" s="94">
        <f t="shared" si="3"/>
        <v>0</v>
      </c>
      <c r="M55" s="94"/>
      <c r="N55" s="94"/>
      <c r="O55" s="94" t="str">
        <f t="shared" si="4"/>
        <v>0</v>
      </c>
    </row>
    <row r="56" spans="1:15" ht="14.25" customHeight="1" thickBot="1" x14ac:dyDescent="0.25">
      <c r="A56" s="290"/>
      <c r="B56" s="291"/>
      <c r="C56" s="292"/>
      <c r="D56" s="145"/>
      <c r="E56" s="147"/>
      <c r="F56" s="147"/>
      <c r="G56" s="147"/>
      <c r="H56" s="167"/>
      <c r="I56" s="25"/>
      <c r="J56" s="65" t="str">
        <f>IF($H$22="","",VLOOKUP($D$23,$A$106:$Q$115,15,FALSE))</f>
        <v/>
      </c>
      <c r="K56" s="94">
        <f t="shared" si="3"/>
        <v>0</v>
      </c>
      <c r="M56" s="94"/>
      <c r="N56" s="94"/>
      <c r="O56" s="94" t="str">
        <f t="shared" si="4"/>
        <v>0</v>
      </c>
    </row>
    <row r="57" spans="1:15" ht="6" customHeight="1" thickBot="1" x14ac:dyDescent="0.25">
      <c r="A57" s="27"/>
      <c r="B57" s="27"/>
      <c r="C57" s="27"/>
      <c r="D57" s="27"/>
      <c r="E57" s="28"/>
      <c r="F57" s="28"/>
      <c r="G57" s="28"/>
      <c r="H57" s="28"/>
      <c r="I57" s="29"/>
      <c r="J57" s="29"/>
      <c r="M57" s="94"/>
      <c r="N57" s="94"/>
      <c r="O57" s="94"/>
    </row>
    <row r="58" spans="1:15" x14ac:dyDescent="0.2">
      <c r="A58" s="30" t="s">
        <v>32</v>
      </c>
      <c r="B58" s="31"/>
      <c r="C58" s="31"/>
      <c r="D58" s="31"/>
      <c r="E58" s="32"/>
      <c r="F58" s="33"/>
      <c r="G58" s="33"/>
      <c r="H58" s="33"/>
      <c r="I58" s="33"/>
      <c r="J58" s="34" t="s">
        <v>33</v>
      </c>
    </row>
    <row r="59" spans="1:15" x14ac:dyDescent="0.2">
      <c r="A59" s="35" t="str">
        <f>IF($F$20="","",IF($F$20&gt;=3,"Main Draw event on "&amp;F$20&amp;" court(s): Minimum "&amp;MAX(4,ROUNDUP($F$20*1.5,0))&amp;" Chair Umpires","NB!  Minimum 4 Chair Umpires required"))</f>
        <v/>
      </c>
      <c r="B59" s="31"/>
      <c r="C59" s="31"/>
      <c r="D59" s="31"/>
      <c r="E59" s="32"/>
      <c r="F59" s="87"/>
      <c r="G59" s="87"/>
      <c r="H59" s="87"/>
      <c r="I59" s="61" t="s">
        <v>34</v>
      </c>
      <c r="J59" s="36">
        <f>COUNTA(A41:A46)+COUNTA(A51:A56)</f>
        <v>0</v>
      </c>
      <c r="K59" s="26"/>
    </row>
    <row r="60" spans="1:15" x14ac:dyDescent="0.2">
      <c r="A60" s="88"/>
      <c r="B60" s="31"/>
      <c r="C60" s="31"/>
      <c r="D60" s="31"/>
      <c r="E60" s="32"/>
      <c r="F60" s="87"/>
      <c r="G60" s="87"/>
      <c r="H60" s="87"/>
      <c r="I60" s="61" t="s">
        <v>53</v>
      </c>
      <c r="J60" s="62">
        <f>COUNTIF(F41:F56,"All Days")</f>
        <v>0</v>
      </c>
      <c r="K60" s="26"/>
    </row>
    <row r="61" spans="1:15" ht="13.5" thickBot="1" x14ac:dyDescent="0.25">
      <c r="A61" s="35" t="str">
        <f>IF($J$22="","","NB! Qualifying event: ")&amp;IF(OR($J$22="M15",$J$22="M25",$J$22="Sat",$J$22="W15"),"Minimum 1 Assistant Referee",IF($J$22="W25","Min. 1 Ass't Referee R64, and Chair Umpires from R32",IF($J$22="W60","Chair Umpires all rounds",)))</f>
        <v/>
      </c>
      <c r="B61" s="31"/>
      <c r="C61" s="31"/>
      <c r="D61" s="31"/>
      <c r="E61" s="32"/>
      <c r="F61" s="87"/>
      <c r="G61" s="87"/>
      <c r="H61" s="87"/>
      <c r="I61" s="61" t="s">
        <v>75</v>
      </c>
      <c r="J61" s="37">
        <f>COUNTIF(K41:K56,1)</f>
        <v>0</v>
      </c>
      <c r="K61" s="26"/>
    </row>
    <row r="62" spans="1:15" ht="6" customHeight="1" x14ac:dyDescent="0.2"/>
    <row r="63" spans="1:15" x14ac:dyDescent="0.2">
      <c r="A63" s="17" t="s">
        <v>14</v>
      </c>
    </row>
    <row r="64" spans="1:15" ht="13.5" customHeight="1" x14ac:dyDescent="0.2">
      <c r="A64" s="95"/>
      <c r="B64" s="95"/>
      <c r="C64" s="95"/>
      <c r="D64" s="95"/>
      <c r="E64" s="95"/>
      <c r="F64" s="95"/>
      <c r="G64" s="95"/>
      <c r="H64" s="95"/>
      <c r="I64" s="95"/>
      <c r="J64" s="95"/>
    </row>
    <row r="65" spans="1:10" ht="13.5" customHeight="1" x14ac:dyDescent="0.2">
      <c r="A65" s="96"/>
      <c r="B65" s="96"/>
      <c r="C65" s="96"/>
      <c r="D65" s="96"/>
      <c r="E65" s="96"/>
      <c r="F65" s="96"/>
      <c r="G65" s="96"/>
      <c r="H65" s="96"/>
      <c r="I65" s="96"/>
      <c r="J65" s="96"/>
    </row>
    <row r="66" spans="1:10" ht="13.5" customHeight="1" x14ac:dyDescent="0.2">
      <c r="A66" s="95"/>
      <c r="B66" s="95"/>
      <c r="C66" s="95"/>
      <c r="D66" s="95"/>
      <c r="E66" s="95"/>
      <c r="F66" s="95"/>
      <c r="G66" s="95"/>
      <c r="H66" s="95"/>
      <c r="I66" s="95"/>
      <c r="J66" s="95"/>
    </row>
    <row r="67" spans="1:10" ht="13.5" customHeight="1" x14ac:dyDescent="0.2">
      <c r="A67" s="96"/>
      <c r="B67" s="96"/>
      <c r="C67" s="96"/>
      <c r="D67" s="96"/>
      <c r="E67" s="96"/>
      <c r="F67" s="96"/>
      <c r="G67" s="96"/>
      <c r="H67" s="96"/>
      <c r="I67" s="96"/>
      <c r="J67" s="96"/>
    </row>
    <row r="68" spans="1:10" ht="13.5" customHeight="1" x14ac:dyDescent="0.2">
      <c r="A68" s="27"/>
      <c r="B68" s="27"/>
      <c r="C68" s="27"/>
      <c r="D68" s="27"/>
      <c r="E68" s="27"/>
      <c r="F68" s="27"/>
      <c r="G68" s="27"/>
      <c r="H68" s="27"/>
      <c r="I68" s="27"/>
      <c r="J68" s="27"/>
    </row>
    <row r="69" spans="1:10" ht="6" customHeight="1" x14ac:dyDescent="0.2"/>
    <row r="77" spans="1:10" ht="13.5" customHeight="1" x14ac:dyDescent="0.2"/>
    <row r="79" spans="1:10" hidden="1" x14ac:dyDescent="0.2"/>
    <row r="80" spans="1:10" ht="12" hidden="1" customHeight="1" x14ac:dyDescent="0.2">
      <c r="A80" s="22"/>
      <c r="B80" s="22"/>
      <c r="C80" s="22"/>
      <c r="D80" s="22"/>
      <c r="E80" s="22"/>
      <c r="F80" s="22"/>
      <c r="G80" s="22"/>
      <c r="H80" s="22"/>
      <c r="I80" s="22"/>
      <c r="J80" s="22"/>
    </row>
    <row r="81" spans="1:11" hidden="1" x14ac:dyDescent="0.2">
      <c r="A81" s="38" t="s">
        <v>37</v>
      </c>
      <c r="B81" s="38"/>
      <c r="C81" s="38" t="s">
        <v>15</v>
      </c>
      <c r="D81" s="38" t="s">
        <v>17</v>
      </c>
      <c r="E81" s="38" t="s">
        <v>18</v>
      </c>
      <c r="F81" s="38" t="s">
        <v>19</v>
      </c>
      <c r="G81" s="38"/>
      <c r="H81" s="38" t="s">
        <v>24</v>
      </c>
      <c r="I81" s="38" t="s">
        <v>21</v>
      </c>
      <c r="K81" s="125" t="s">
        <v>100</v>
      </c>
    </row>
    <row r="82" spans="1:11" hidden="1" x14ac:dyDescent="0.2">
      <c r="A82" s="39" t="s">
        <v>131</v>
      </c>
      <c r="B82" s="40"/>
      <c r="C82" s="40" t="s">
        <v>88</v>
      </c>
      <c r="D82" s="40" t="s">
        <v>88</v>
      </c>
      <c r="E82" s="40" t="s">
        <v>91</v>
      </c>
      <c r="F82" s="40" t="s">
        <v>91</v>
      </c>
      <c r="G82" s="40" t="s">
        <v>22</v>
      </c>
      <c r="H82" s="40" t="s">
        <v>22</v>
      </c>
      <c r="I82" s="40" t="s">
        <v>158</v>
      </c>
      <c r="K82" s="125" t="s">
        <v>99</v>
      </c>
    </row>
    <row r="83" spans="1:11" hidden="1" x14ac:dyDescent="0.2">
      <c r="A83" s="39" t="s">
        <v>132</v>
      </c>
      <c r="B83" s="41"/>
      <c r="C83" s="40" t="s">
        <v>89</v>
      </c>
      <c r="D83" s="40" t="s">
        <v>89</v>
      </c>
      <c r="E83" s="40" t="s">
        <v>92</v>
      </c>
      <c r="F83" s="40" t="s">
        <v>92</v>
      </c>
      <c r="G83" s="40" t="s">
        <v>23</v>
      </c>
      <c r="H83" s="40" t="s">
        <v>60</v>
      </c>
      <c r="I83" s="40" t="s">
        <v>157</v>
      </c>
      <c r="K83" s="125" t="s">
        <v>98</v>
      </c>
    </row>
    <row r="84" spans="1:11" hidden="1" x14ac:dyDescent="0.2">
      <c r="A84" s="39" t="s">
        <v>133</v>
      </c>
      <c r="B84" s="40"/>
      <c r="C84" s="40"/>
      <c r="D84" s="40" t="s">
        <v>90</v>
      </c>
      <c r="E84" s="40" t="s">
        <v>93</v>
      </c>
      <c r="F84" s="40" t="s">
        <v>93</v>
      </c>
      <c r="G84" s="40" t="s">
        <v>112</v>
      </c>
      <c r="H84" s="40"/>
      <c r="I84" s="40" t="s">
        <v>23</v>
      </c>
      <c r="K84" s="125" t="s">
        <v>97</v>
      </c>
    </row>
    <row r="85" spans="1:11" hidden="1" x14ac:dyDescent="0.2">
      <c r="A85" s="39" t="s">
        <v>134</v>
      </c>
      <c r="B85" s="40"/>
      <c r="C85" s="40"/>
      <c r="D85" s="40" t="s">
        <v>91</v>
      </c>
      <c r="E85" s="40" t="s">
        <v>94</v>
      </c>
      <c r="F85" s="40" t="s">
        <v>94</v>
      </c>
      <c r="G85" s="40" t="s">
        <v>113</v>
      </c>
      <c r="H85" s="40"/>
      <c r="I85" s="40"/>
      <c r="K85" s="125" t="s">
        <v>96</v>
      </c>
    </row>
    <row r="86" spans="1:11" hidden="1" x14ac:dyDescent="0.2">
      <c r="A86" s="39" t="s">
        <v>135</v>
      </c>
      <c r="B86" s="40"/>
      <c r="C86" s="40"/>
      <c r="D86" s="40" t="s">
        <v>92</v>
      </c>
      <c r="E86" s="40" t="s">
        <v>95</v>
      </c>
      <c r="F86" s="40" t="s">
        <v>95</v>
      </c>
      <c r="G86" s="40"/>
      <c r="H86" s="40"/>
      <c r="I86" s="40"/>
    </row>
    <row r="87" spans="1:11" hidden="1" x14ac:dyDescent="0.2">
      <c r="A87" s="39" t="s">
        <v>136</v>
      </c>
      <c r="B87" s="40"/>
      <c r="C87" s="38"/>
      <c r="D87" s="40" t="s">
        <v>93</v>
      </c>
      <c r="E87" s="40" t="s">
        <v>16</v>
      </c>
      <c r="F87" s="40" t="s">
        <v>20</v>
      </c>
      <c r="G87" s="40"/>
      <c r="H87" s="40"/>
      <c r="I87" s="40"/>
    </row>
    <row r="88" spans="1:11" hidden="1" x14ac:dyDescent="0.2">
      <c r="A88" s="39" t="s">
        <v>137</v>
      </c>
      <c r="B88" s="42"/>
      <c r="C88" s="40"/>
      <c r="D88" s="40" t="s">
        <v>94</v>
      </c>
      <c r="E88" s="40"/>
      <c r="F88" s="40" t="s">
        <v>16</v>
      </c>
      <c r="G88" s="40"/>
      <c r="H88" s="40"/>
      <c r="I88" s="40"/>
      <c r="J88" s="40"/>
    </row>
    <row r="89" spans="1:11" hidden="1" x14ac:dyDescent="0.2">
      <c r="A89" s="40"/>
      <c r="B89" s="40"/>
      <c r="C89" s="40"/>
      <c r="D89" s="42"/>
      <c r="E89" s="42"/>
      <c r="F89" s="42"/>
      <c r="G89" s="42"/>
      <c r="H89" s="42"/>
      <c r="I89" s="42"/>
      <c r="J89" s="42"/>
    </row>
    <row r="90" spans="1:11" hidden="1" x14ac:dyDescent="0.2">
      <c r="A90" s="46" t="s">
        <v>43</v>
      </c>
      <c r="B90" s="42"/>
      <c r="C90" s="38" t="s">
        <v>25</v>
      </c>
      <c r="D90" s="42"/>
      <c r="E90" s="42"/>
      <c r="F90" s="42"/>
      <c r="G90" s="42"/>
      <c r="H90" s="42"/>
      <c r="I90" s="42"/>
      <c r="J90" s="42"/>
    </row>
    <row r="91" spans="1:11" hidden="1" x14ac:dyDescent="0.2">
      <c r="A91" s="43">
        <v>32</v>
      </c>
      <c r="B91" s="42"/>
      <c r="C91" s="43" t="s">
        <v>26</v>
      </c>
      <c r="D91" s="42"/>
      <c r="E91" s="42"/>
      <c r="F91" s="42"/>
      <c r="G91" s="42"/>
      <c r="H91" s="42"/>
      <c r="I91" s="42"/>
      <c r="J91" s="42"/>
    </row>
    <row r="92" spans="1:11" hidden="1" x14ac:dyDescent="0.2">
      <c r="A92" s="43">
        <v>48</v>
      </c>
      <c r="B92" s="42"/>
      <c r="C92" s="43" t="s">
        <v>27</v>
      </c>
      <c r="D92" s="42"/>
      <c r="E92" s="42"/>
      <c r="F92" s="42"/>
      <c r="G92" s="42"/>
      <c r="H92" s="42"/>
      <c r="I92" s="42"/>
      <c r="J92" s="42"/>
    </row>
    <row r="93" spans="1:11" hidden="1" x14ac:dyDescent="0.2">
      <c r="A93" s="43">
        <v>64</v>
      </c>
      <c r="B93" s="42"/>
      <c r="C93" s="43" t="s">
        <v>29</v>
      </c>
      <c r="D93" s="42"/>
      <c r="E93" s="42"/>
      <c r="F93" s="42"/>
      <c r="G93" s="42"/>
      <c r="H93" s="42"/>
      <c r="I93" s="42"/>
      <c r="J93" s="42"/>
    </row>
    <row r="94" spans="1:11" hidden="1" x14ac:dyDescent="0.2">
      <c r="A94" s="43">
        <v>128</v>
      </c>
      <c r="B94" s="42"/>
      <c r="C94" s="43" t="s">
        <v>28</v>
      </c>
      <c r="D94" s="42"/>
      <c r="E94" s="42"/>
      <c r="F94" s="42"/>
      <c r="G94" s="42"/>
      <c r="H94" s="42"/>
      <c r="I94" s="42"/>
      <c r="J94" s="42"/>
    </row>
    <row r="95" spans="1:11" hidden="1" x14ac:dyDescent="0.2">
      <c r="A95" s="47"/>
      <c r="B95" s="47"/>
      <c r="C95" s="47"/>
      <c r="D95" s="47"/>
      <c r="E95" s="57"/>
      <c r="F95" s="57"/>
      <c r="G95" s="57"/>
      <c r="H95" s="57"/>
      <c r="I95" s="57"/>
      <c r="J95" s="57"/>
    </row>
    <row r="96" spans="1:11" hidden="1" x14ac:dyDescent="0.2">
      <c r="A96" s="48" t="s">
        <v>131</v>
      </c>
      <c r="B96" s="47"/>
      <c r="C96" s="47">
        <v>15</v>
      </c>
      <c r="D96" s="47" t="s">
        <v>117</v>
      </c>
      <c r="E96" s="89" t="s">
        <v>76</v>
      </c>
      <c r="F96" s="57"/>
      <c r="G96" s="57"/>
      <c r="H96" s="57"/>
      <c r="I96" s="57"/>
      <c r="J96" s="57"/>
      <c r="K96" s="58"/>
    </row>
    <row r="97" spans="1:17" hidden="1" x14ac:dyDescent="0.2">
      <c r="A97" s="48" t="s">
        <v>132</v>
      </c>
      <c r="B97" s="47"/>
      <c r="C97" s="47">
        <v>25</v>
      </c>
      <c r="D97" s="47" t="s">
        <v>106</v>
      </c>
      <c r="E97" s="90" t="s">
        <v>77</v>
      </c>
      <c r="F97" s="57"/>
      <c r="G97" s="57"/>
      <c r="H97" s="57"/>
      <c r="I97" s="57"/>
      <c r="J97" s="57"/>
      <c r="K97" s="58"/>
    </row>
    <row r="98" spans="1:17" hidden="1" x14ac:dyDescent="0.2">
      <c r="A98" s="48" t="s">
        <v>133</v>
      </c>
      <c r="B98" s="47"/>
      <c r="C98" s="47">
        <v>15</v>
      </c>
      <c r="D98" s="47" t="s">
        <v>118</v>
      </c>
      <c r="E98" s="89" t="s">
        <v>76</v>
      </c>
      <c r="F98" s="57"/>
      <c r="G98" s="57"/>
      <c r="H98" s="57"/>
      <c r="I98" s="57"/>
      <c r="J98" s="57"/>
      <c r="K98" s="58"/>
    </row>
    <row r="99" spans="1:17" hidden="1" x14ac:dyDescent="0.2">
      <c r="A99" s="48" t="s">
        <v>134</v>
      </c>
      <c r="B99" s="47"/>
      <c r="C99" s="47">
        <v>25</v>
      </c>
      <c r="D99" s="47" t="s">
        <v>44</v>
      </c>
      <c r="E99" s="90" t="s">
        <v>77</v>
      </c>
      <c r="F99" s="57"/>
      <c r="G99" s="57"/>
      <c r="H99" s="57"/>
      <c r="I99" s="57"/>
      <c r="J99" s="57"/>
      <c r="K99" s="58"/>
    </row>
    <row r="100" spans="1:17" hidden="1" x14ac:dyDescent="0.2">
      <c r="A100" s="48" t="s">
        <v>135</v>
      </c>
      <c r="B100" s="47"/>
      <c r="C100" s="47">
        <v>50</v>
      </c>
      <c r="D100" s="47" t="s">
        <v>119</v>
      </c>
      <c r="E100" s="89" t="s">
        <v>78</v>
      </c>
      <c r="F100" s="57"/>
      <c r="G100" s="57"/>
      <c r="H100" s="57"/>
      <c r="I100" s="57"/>
      <c r="J100" s="57"/>
      <c r="K100" s="58"/>
    </row>
    <row r="101" spans="1:17" hidden="1" x14ac:dyDescent="0.2">
      <c r="A101" s="48" t="s">
        <v>136</v>
      </c>
      <c r="B101" s="47"/>
      <c r="C101" s="47">
        <v>80</v>
      </c>
      <c r="D101" s="47" t="s">
        <v>120</v>
      </c>
      <c r="E101" s="89" t="s">
        <v>78</v>
      </c>
      <c r="F101" s="57"/>
      <c r="G101" s="57"/>
      <c r="H101" s="57"/>
      <c r="I101" s="57"/>
      <c r="J101" s="57"/>
      <c r="K101" s="58"/>
    </row>
    <row r="102" spans="1:17" hidden="1" x14ac:dyDescent="0.2">
      <c r="A102" s="48" t="s">
        <v>137</v>
      </c>
      <c r="B102" s="47"/>
      <c r="C102" s="47">
        <v>100</v>
      </c>
      <c r="D102" s="47" t="s">
        <v>45</v>
      </c>
      <c r="E102" s="89" t="s">
        <v>78</v>
      </c>
      <c r="F102" s="57"/>
      <c r="G102" s="57"/>
      <c r="H102" s="57"/>
      <c r="I102" s="57"/>
      <c r="J102" s="57"/>
      <c r="K102" s="58"/>
    </row>
    <row r="103" spans="1:17" hidden="1" x14ac:dyDescent="0.2">
      <c r="I103" s="57"/>
      <c r="J103" s="57"/>
      <c r="K103" s="58"/>
    </row>
    <row r="104" spans="1:17" ht="13.5" hidden="1" thickBot="1" x14ac:dyDescent="0.25">
      <c r="A104" s="79">
        <v>1</v>
      </c>
      <c r="B104" s="81">
        <v>2</v>
      </c>
      <c r="C104" s="102">
        <v>3</v>
      </c>
      <c r="D104" s="102">
        <v>4</v>
      </c>
      <c r="E104" s="112">
        <v>5</v>
      </c>
      <c r="F104" s="113">
        <v>6</v>
      </c>
      <c r="G104" s="102">
        <v>7</v>
      </c>
      <c r="H104" s="102">
        <v>8</v>
      </c>
      <c r="I104" s="112">
        <v>9</v>
      </c>
      <c r="J104" s="113">
        <v>10</v>
      </c>
      <c r="K104" s="102">
        <v>11</v>
      </c>
      <c r="L104" s="102">
        <v>12</v>
      </c>
      <c r="M104" s="112">
        <v>13</v>
      </c>
      <c r="N104" s="113">
        <v>14</v>
      </c>
      <c r="O104" s="80">
        <v>15</v>
      </c>
      <c r="P104" s="80">
        <v>16</v>
      </c>
      <c r="Q104" s="79">
        <v>17</v>
      </c>
    </row>
    <row r="105" spans="1:17" hidden="1" x14ac:dyDescent="0.2">
      <c r="A105" s="81"/>
      <c r="B105" s="101" t="s">
        <v>73</v>
      </c>
      <c r="C105" s="123" t="s">
        <v>61</v>
      </c>
      <c r="D105" s="122" t="s">
        <v>86</v>
      </c>
      <c r="E105" s="123" t="s">
        <v>62</v>
      </c>
      <c r="F105" s="122" t="s">
        <v>86</v>
      </c>
      <c r="G105" s="123" t="s">
        <v>63</v>
      </c>
      <c r="H105" s="122" t="s">
        <v>86</v>
      </c>
      <c r="I105" s="123" t="s">
        <v>64</v>
      </c>
      <c r="J105" s="122" t="s">
        <v>86</v>
      </c>
      <c r="K105" s="123" t="s">
        <v>65</v>
      </c>
      <c r="L105" s="122" t="s">
        <v>86</v>
      </c>
      <c r="M105" s="123" t="s">
        <v>66</v>
      </c>
      <c r="N105" s="103"/>
      <c r="O105" s="119" t="s">
        <v>70</v>
      </c>
      <c r="P105" s="56" t="s">
        <v>69</v>
      </c>
      <c r="Q105" s="81" t="s">
        <v>72</v>
      </c>
    </row>
    <row r="106" spans="1:17" hidden="1" x14ac:dyDescent="0.2">
      <c r="A106" s="82" t="s">
        <v>121</v>
      </c>
      <c r="B106" s="101">
        <v>4</v>
      </c>
      <c r="C106" s="104" t="s">
        <v>51</v>
      </c>
      <c r="D106" s="105" t="s">
        <v>68</v>
      </c>
      <c r="E106" s="104" t="s">
        <v>51</v>
      </c>
      <c r="F106" s="105" t="s">
        <v>68</v>
      </c>
      <c r="G106" s="104" t="s">
        <v>151</v>
      </c>
      <c r="H106" s="105" t="s">
        <v>52</v>
      </c>
      <c r="I106" s="104" t="s">
        <v>153</v>
      </c>
      <c r="J106" s="105" t="s">
        <v>52</v>
      </c>
      <c r="K106" s="104"/>
      <c r="L106" s="105"/>
      <c r="M106" s="104"/>
      <c r="N106" s="105"/>
      <c r="O106" s="120" t="s">
        <v>52</v>
      </c>
      <c r="P106" s="83" t="s">
        <v>79</v>
      </c>
      <c r="Q106" s="83" t="s">
        <v>79</v>
      </c>
    </row>
    <row r="107" spans="1:17" hidden="1" x14ac:dyDescent="0.2">
      <c r="A107" s="82" t="s">
        <v>122</v>
      </c>
      <c r="B107" s="101">
        <v>4</v>
      </c>
      <c r="C107" s="106" t="s">
        <v>67</v>
      </c>
      <c r="D107" s="107" t="s">
        <v>71</v>
      </c>
      <c r="E107" s="108" t="s">
        <v>51</v>
      </c>
      <c r="F107" s="109" t="s">
        <v>68</v>
      </c>
      <c r="G107" s="106" t="s">
        <v>51</v>
      </c>
      <c r="H107" s="107" t="s">
        <v>68</v>
      </c>
      <c r="I107" s="108" t="s">
        <v>51</v>
      </c>
      <c r="J107" s="114" t="s">
        <v>71</v>
      </c>
      <c r="K107" s="117"/>
      <c r="L107" s="105"/>
      <c r="M107" s="104"/>
      <c r="N107" s="105"/>
      <c r="O107" s="120" t="s">
        <v>52</v>
      </c>
      <c r="P107" s="83" t="s">
        <v>110</v>
      </c>
      <c r="Q107" s="83" t="s">
        <v>110</v>
      </c>
    </row>
    <row r="108" spans="1:17" hidden="1" x14ac:dyDescent="0.2">
      <c r="A108" s="56" t="s">
        <v>123</v>
      </c>
      <c r="B108" s="101">
        <v>4</v>
      </c>
      <c r="C108" s="104" t="s">
        <v>67</v>
      </c>
      <c r="D108" s="105" t="s">
        <v>68</v>
      </c>
      <c r="E108" s="104" t="s">
        <v>51</v>
      </c>
      <c r="F108" s="105" t="s">
        <v>68</v>
      </c>
      <c r="G108" s="104" t="s">
        <v>51</v>
      </c>
      <c r="H108" s="105" t="s">
        <v>68</v>
      </c>
      <c r="I108" s="104" t="s">
        <v>51</v>
      </c>
      <c r="J108" s="105" t="s">
        <v>68</v>
      </c>
      <c r="K108" s="104"/>
      <c r="L108" s="105"/>
      <c r="M108" s="104"/>
      <c r="N108" s="105"/>
      <c r="O108" s="120" t="s">
        <v>52</v>
      </c>
      <c r="P108" s="83" t="s">
        <v>80</v>
      </c>
      <c r="Q108" s="83" t="s">
        <v>80</v>
      </c>
    </row>
    <row r="109" spans="1:17" hidden="1" x14ac:dyDescent="0.2">
      <c r="A109" s="56" t="s">
        <v>124</v>
      </c>
      <c r="B109" s="101">
        <v>4</v>
      </c>
      <c r="C109" s="104" t="s">
        <v>67</v>
      </c>
      <c r="D109" s="105" t="s">
        <v>68</v>
      </c>
      <c r="E109" s="104" t="s">
        <v>51</v>
      </c>
      <c r="F109" s="105" t="s">
        <v>68</v>
      </c>
      <c r="G109" s="104" t="s">
        <v>51</v>
      </c>
      <c r="H109" s="105" t="s">
        <v>68</v>
      </c>
      <c r="I109" s="104" t="s">
        <v>51</v>
      </c>
      <c r="J109" s="105" t="s">
        <v>68</v>
      </c>
      <c r="K109" s="104"/>
      <c r="L109" s="105"/>
      <c r="M109" s="104"/>
      <c r="N109" s="105"/>
      <c r="O109" s="120" t="s">
        <v>52</v>
      </c>
      <c r="P109" s="83" t="s">
        <v>81</v>
      </c>
      <c r="Q109" s="83" t="s">
        <v>81</v>
      </c>
    </row>
    <row r="110" spans="1:17" hidden="1" x14ac:dyDescent="0.2">
      <c r="A110" s="83" t="s">
        <v>125</v>
      </c>
      <c r="B110" s="101">
        <v>5</v>
      </c>
      <c r="C110" s="108" t="s">
        <v>67</v>
      </c>
      <c r="D110" s="109" t="s">
        <v>68</v>
      </c>
      <c r="E110" s="108" t="s">
        <v>67</v>
      </c>
      <c r="F110" s="109" t="s">
        <v>68</v>
      </c>
      <c r="G110" s="108" t="s">
        <v>51</v>
      </c>
      <c r="H110" s="109" t="s">
        <v>68</v>
      </c>
      <c r="I110" s="106" t="s">
        <v>51</v>
      </c>
      <c r="J110" s="107" t="s">
        <v>68</v>
      </c>
      <c r="K110" s="106" t="s">
        <v>51</v>
      </c>
      <c r="L110" s="107" t="s">
        <v>52</v>
      </c>
      <c r="M110" s="104"/>
      <c r="N110" s="121"/>
      <c r="O110" s="120" t="s">
        <v>52</v>
      </c>
      <c r="P110" s="83" t="s">
        <v>111</v>
      </c>
      <c r="Q110" s="83" t="s">
        <v>111</v>
      </c>
    </row>
    <row r="111" spans="1:17" hidden="1" x14ac:dyDescent="0.2">
      <c r="A111" s="84" t="s">
        <v>126</v>
      </c>
      <c r="B111" s="101">
        <v>4</v>
      </c>
      <c r="C111" s="106" t="s">
        <v>67</v>
      </c>
      <c r="D111" s="107" t="s">
        <v>71</v>
      </c>
      <c r="E111" s="108" t="s">
        <v>51</v>
      </c>
      <c r="F111" s="109" t="s">
        <v>68</v>
      </c>
      <c r="G111" s="106" t="s">
        <v>51</v>
      </c>
      <c r="H111" s="107" t="s">
        <v>68</v>
      </c>
      <c r="I111" s="108" t="s">
        <v>51</v>
      </c>
      <c r="J111" s="114" t="s">
        <v>71</v>
      </c>
      <c r="K111" s="117"/>
      <c r="L111" s="105"/>
      <c r="M111" s="104"/>
      <c r="N111" s="105"/>
      <c r="O111" s="120" t="s">
        <v>52</v>
      </c>
      <c r="P111" s="83" t="s">
        <v>109</v>
      </c>
      <c r="Q111" s="83" t="s">
        <v>109</v>
      </c>
    </row>
    <row r="112" spans="1:17" hidden="1" x14ac:dyDescent="0.2">
      <c r="A112" s="84" t="s">
        <v>107</v>
      </c>
      <c r="B112" s="101">
        <v>5</v>
      </c>
      <c r="C112" s="106" t="s">
        <v>67</v>
      </c>
      <c r="D112" s="107" t="s">
        <v>71</v>
      </c>
      <c r="E112" s="108" t="s">
        <v>67</v>
      </c>
      <c r="F112" s="109" t="s">
        <v>71</v>
      </c>
      <c r="G112" s="106" t="s">
        <v>51</v>
      </c>
      <c r="H112" s="107" t="s">
        <v>68</v>
      </c>
      <c r="I112" s="108" t="s">
        <v>51</v>
      </c>
      <c r="J112" s="109" t="s">
        <v>68</v>
      </c>
      <c r="K112" s="117" t="s">
        <v>51</v>
      </c>
      <c r="L112" s="105" t="s">
        <v>71</v>
      </c>
      <c r="M112" s="104"/>
      <c r="N112" s="105"/>
      <c r="O112" s="120" t="s">
        <v>52</v>
      </c>
      <c r="P112" s="83" t="s">
        <v>87</v>
      </c>
      <c r="Q112" s="83" t="s">
        <v>87</v>
      </c>
    </row>
    <row r="113" spans="1:17" hidden="1" x14ac:dyDescent="0.2">
      <c r="A113" s="83" t="s">
        <v>127</v>
      </c>
      <c r="B113" s="101">
        <v>5</v>
      </c>
      <c r="C113" s="108" t="s">
        <v>67</v>
      </c>
      <c r="D113" s="109" t="s">
        <v>68</v>
      </c>
      <c r="E113" s="106" t="s">
        <v>67</v>
      </c>
      <c r="F113" s="107" t="s">
        <v>71</v>
      </c>
      <c r="G113" s="108" t="s">
        <v>51</v>
      </c>
      <c r="H113" s="109" t="s">
        <v>68</v>
      </c>
      <c r="I113" s="108" t="s">
        <v>51</v>
      </c>
      <c r="J113" s="109" t="s">
        <v>68</v>
      </c>
      <c r="K113" s="106" t="s">
        <v>51</v>
      </c>
      <c r="L113" s="107" t="s">
        <v>68</v>
      </c>
      <c r="M113" s="104"/>
      <c r="N113" s="105"/>
      <c r="O113" s="120" t="s">
        <v>52</v>
      </c>
      <c r="P113" s="83" t="s">
        <v>82</v>
      </c>
      <c r="Q113" s="83" t="s">
        <v>82</v>
      </c>
    </row>
    <row r="114" spans="1:17" hidden="1" x14ac:dyDescent="0.2">
      <c r="A114" s="83" t="s">
        <v>128</v>
      </c>
      <c r="B114" s="101">
        <v>5</v>
      </c>
      <c r="C114" s="108" t="s">
        <v>67</v>
      </c>
      <c r="D114" s="109" t="s">
        <v>68</v>
      </c>
      <c r="E114" s="106" t="s">
        <v>67</v>
      </c>
      <c r="F114" s="107" t="s">
        <v>71</v>
      </c>
      <c r="G114" s="108" t="s">
        <v>51</v>
      </c>
      <c r="H114" s="114" t="s">
        <v>68</v>
      </c>
      <c r="I114" s="108" t="s">
        <v>51</v>
      </c>
      <c r="J114" s="114" t="s">
        <v>68</v>
      </c>
      <c r="K114" s="106" t="s">
        <v>51</v>
      </c>
      <c r="L114" s="107" t="s">
        <v>68</v>
      </c>
      <c r="M114" s="104"/>
      <c r="N114" s="105"/>
      <c r="O114" s="120" t="s">
        <v>52</v>
      </c>
      <c r="P114" s="83" t="s">
        <v>83</v>
      </c>
      <c r="Q114" s="83" t="s">
        <v>83</v>
      </c>
    </row>
    <row r="115" spans="1:17" ht="13.5" hidden="1" thickBot="1" x14ac:dyDescent="0.25">
      <c r="A115" s="83" t="s">
        <v>108</v>
      </c>
      <c r="B115" s="101">
        <v>6</v>
      </c>
      <c r="C115" s="110" t="s">
        <v>67</v>
      </c>
      <c r="D115" s="111" t="s">
        <v>68</v>
      </c>
      <c r="E115" s="110" t="s">
        <v>67</v>
      </c>
      <c r="F115" s="111" t="s">
        <v>68</v>
      </c>
      <c r="G115" s="115" t="s">
        <v>67</v>
      </c>
      <c r="H115" s="116" t="s">
        <v>71</v>
      </c>
      <c r="I115" s="110" t="s">
        <v>51</v>
      </c>
      <c r="J115" s="111" t="s">
        <v>68</v>
      </c>
      <c r="K115" s="115" t="s">
        <v>51</v>
      </c>
      <c r="L115" s="118" t="s">
        <v>68</v>
      </c>
      <c r="M115" s="115" t="s">
        <v>51</v>
      </c>
      <c r="N115" s="116" t="s">
        <v>71</v>
      </c>
      <c r="O115" s="120" t="s">
        <v>52</v>
      </c>
      <c r="P115" s="83" t="s">
        <v>84</v>
      </c>
      <c r="Q115" s="83" t="s">
        <v>84</v>
      </c>
    </row>
    <row r="116" spans="1:17" hidden="1" x14ac:dyDescent="0.2"/>
    <row r="117" spans="1:17" hidden="1" x14ac:dyDescent="0.2">
      <c r="A117" s="11">
        <v>1</v>
      </c>
      <c r="B117" s="124" t="s">
        <v>138</v>
      </c>
      <c r="D117" s="128" t="s">
        <v>166</v>
      </c>
    </row>
    <row r="118" spans="1:17" hidden="1" x14ac:dyDescent="0.2">
      <c r="A118" s="11">
        <v>2</v>
      </c>
      <c r="B118" s="124" t="s">
        <v>139</v>
      </c>
      <c r="D118" s="125" t="s">
        <v>164</v>
      </c>
    </row>
    <row r="119" spans="1:17" hidden="1" x14ac:dyDescent="0.2">
      <c r="A119" s="11">
        <v>3</v>
      </c>
      <c r="B119" s="124" t="s">
        <v>140</v>
      </c>
      <c r="D119" s="125" t="s">
        <v>165</v>
      </c>
    </row>
    <row r="120" spans="1:17" hidden="1" x14ac:dyDescent="0.2">
      <c r="A120" s="11">
        <v>4</v>
      </c>
      <c r="B120" s="124" t="s">
        <v>141</v>
      </c>
      <c r="D120" s="125" t="s">
        <v>155</v>
      </c>
    </row>
    <row r="121" spans="1:17" hidden="1" x14ac:dyDescent="0.2">
      <c r="A121" s="11">
        <v>5</v>
      </c>
      <c r="B121" s="124" t="s">
        <v>142</v>
      </c>
      <c r="D121" s="11" t="s">
        <v>1</v>
      </c>
    </row>
    <row r="122" spans="1:17" hidden="1" x14ac:dyDescent="0.2">
      <c r="A122" s="11">
        <v>6</v>
      </c>
      <c r="B122" s="124" t="s">
        <v>143</v>
      </c>
      <c r="D122" s="125" t="s">
        <v>103</v>
      </c>
    </row>
    <row r="123" spans="1:17" hidden="1" x14ac:dyDescent="0.2">
      <c r="A123" s="11">
        <v>7</v>
      </c>
      <c r="B123" s="124" t="s">
        <v>144</v>
      </c>
    </row>
    <row r="124" spans="1:17" hidden="1" x14ac:dyDescent="0.2">
      <c r="A124" s="11">
        <v>8</v>
      </c>
      <c r="B124" s="124" t="s">
        <v>145</v>
      </c>
      <c r="D124" s="11" t="s">
        <v>163</v>
      </c>
    </row>
    <row r="125" spans="1:17" hidden="1" x14ac:dyDescent="0.2">
      <c r="A125" s="11">
        <v>9</v>
      </c>
      <c r="B125" s="124" t="s">
        <v>146</v>
      </c>
    </row>
    <row r="126" spans="1:17" hidden="1" x14ac:dyDescent="0.2">
      <c r="A126" s="11">
        <v>10</v>
      </c>
      <c r="B126" s="124" t="s">
        <v>147</v>
      </c>
    </row>
    <row r="127" spans="1:17" hidden="1" x14ac:dyDescent="0.2">
      <c r="A127" s="11">
        <v>11</v>
      </c>
      <c r="B127" s="124" t="s">
        <v>148</v>
      </c>
    </row>
    <row r="128" spans="1:17" hidden="1" x14ac:dyDescent="0.2">
      <c r="A128" s="11">
        <v>12</v>
      </c>
      <c r="B128" s="124" t="s">
        <v>149</v>
      </c>
    </row>
    <row r="129" spans="1:2" hidden="1" x14ac:dyDescent="0.2">
      <c r="A129" s="11">
        <v>13</v>
      </c>
      <c r="B129" s="63"/>
    </row>
    <row r="130" spans="1:2" hidden="1" x14ac:dyDescent="0.2">
      <c r="A130" s="11">
        <v>14</v>
      </c>
      <c r="B130" s="63"/>
    </row>
    <row r="131" spans="1:2" hidden="1" x14ac:dyDescent="0.2">
      <c r="A131" s="11">
        <v>15</v>
      </c>
      <c r="B131" s="63"/>
    </row>
    <row r="132" spans="1:2" hidden="1" x14ac:dyDescent="0.2">
      <c r="A132" s="11">
        <v>16</v>
      </c>
      <c r="B132" s="63"/>
    </row>
    <row r="133" spans="1:2" hidden="1" x14ac:dyDescent="0.2">
      <c r="A133" s="11">
        <v>17</v>
      </c>
      <c r="B133" s="63"/>
    </row>
    <row r="134" spans="1:2" hidden="1" x14ac:dyDescent="0.2">
      <c r="A134" s="11">
        <v>18</v>
      </c>
      <c r="B134" s="63"/>
    </row>
    <row r="135" spans="1:2" hidden="1" x14ac:dyDescent="0.2">
      <c r="A135" s="11">
        <v>19</v>
      </c>
      <c r="B135" s="63"/>
    </row>
    <row r="136" spans="1:2" hidden="1" x14ac:dyDescent="0.2">
      <c r="A136" s="11">
        <v>20</v>
      </c>
      <c r="B136" s="63"/>
    </row>
    <row r="137" spans="1:2" hidden="1" x14ac:dyDescent="0.2">
      <c r="A137" s="11">
        <v>21</v>
      </c>
      <c r="B137" s="63"/>
    </row>
    <row r="138" spans="1:2" hidden="1" x14ac:dyDescent="0.2">
      <c r="A138" s="11">
        <v>22</v>
      </c>
      <c r="B138" s="63"/>
    </row>
    <row r="139" spans="1:2" hidden="1" x14ac:dyDescent="0.2">
      <c r="A139" s="11">
        <v>23</v>
      </c>
      <c r="B139" s="63"/>
    </row>
    <row r="140" spans="1:2" hidden="1" x14ac:dyDescent="0.2">
      <c r="A140" s="11">
        <v>24</v>
      </c>
      <c r="B140" s="63"/>
    </row>
    <row r="141" spans="1:2" hidden="1" x14ac:dyDescent="0.2">
      <c r="A141" s="11">
        <v>25</v>
      </c>
      <c r="B141" s="63"/>
    </row>
    <row r="142" spans="1:2" hidden="1" x14ac:dyDescent="0.2">
      <c r="A142" s="11">
        <v>26</v>
      </c>
      <c r="B142" s="63"/>
    </row>
    <row r="143" spans="1:2" hidden="1" x14ac:dyDescent="0.2">
      <c r="A143" s="11">
        <v>27</v>
      </c>
      <c r="B143" s="63"/>
    </row>
    <row r="144" spans="1:2" hidden="1" x14ac:dyDescent="0.2">
      <c r="A144" s="11">
        <v>28</v>
      </c>
      <c r="B144" s="63"/>
    </row>
    <row r="145" spans="1:2" hidden="1" x14ac:dyDescent="0.2">
      <c r="A145" s="11">
        <v>29</v>
      </c>
      <c r="B145" s="63"/>
    </row>
    <row r="146" spans="1:2" hidden="1" x14ac:dyDescent="0.2">
      <c r="A146" s="11">
        <v>30</v>
      </c>
      <c r="B146" s="63"/>
    </row>
    <row r="147" spans="1:2" hidden="1" x14ac:dyDescent="0.2">
      <c r="A147" s="11">
        <v>31</v>
      </c>
      <c r="B147" s="63"/>
    </row>
    <row r="148" spans="1:2" hidden="1" x14ac:dyDescent="0.2"/>
    <row r="149" spans="1:2" hidden="1" x14ac:dyDescent="0.2"/>
  </sheetData>
  <sheetProtection algorithmName="SHA-512" hashValue="irm6nWRKTgO0qH/nfK7jxbWKda68TjlBtC0bLUMXQQ1z04f3fPvn/TDWHGrryOTLbXze9D3za2eSQ2Bc12LaZw==" saltValue="oCs8rYSi4yGVkcLn69QOyg==" spinCount="100000" sheet="1" selectLockedCells="1"/>
  <mergeCells count="64">
    <mergeCell ref="A15:D15"/>
    <mergeCell ref="E15:F15"/>
    <mergeCell ref="G15:I15"/>
    <mergeCell ref="G16:I16"/>
    <mergeCell ref="A56:C56"/>
    <mergeCell ref="D49:J49"/>
    <mergeCell ref="A51:C51"/>
    <mergeCell ref="A52:C52"/>
    <mergeCell ref="A53:C53"/>
    <mergeCell ref="A54:C54"/>
    <mergeCell ref="A55:C55"/>
    <mergeCell ref="I33:J33"/>
    <mergeCell ref="A35:C35"/>
    <mergeCell ref="A48:J48"/>
    <mergeCell ref="G40:H40"/>
    <mergeCell ref="A41:C41"/>
    <mergeCell ref="A47:J47"/>
    <mergeCell ref="G45:H45"/>
    <mergeCell ref="G41:H41"/>
    <mergeCell ref="A42:C42"/>
    <mergeCell ref="G42:H42"/>
    <mergeCell ref="A43:C43"/>
    <mergeCell ref="G43:H43"/>
    <mergeCell ref="A22:D22"/>
    <mergeCell ref="E22:F22"/>
    <mergeCell ref="G22:H22"/>
    <mergeCell ref="G23:H23"/>
    <mergeCell ref="A44:C44"/>
    <mergeCell ref="G44:H44"/>
    <mergeCell ref="C19:E19"/>
    <mergeCell ref="G19:H19"/>
    <mergeCell ref="C20:E20"/>
    <mergeCell ref="G20:H20"/>
    <mergeCell ref="G21:H21"/>
    <mergeCell ref="G46:H46"/>
    <mergeCell ref="A36:J36"/>
    <mergeCell ref="A26:J26"/>
    <mergeCell ref="B28:C28"/>
    <mergeCell ref="E28:F28"/>
    <mergeCell ref="H28:J28"/>
    <mergeCell ref="G31:H31"/>
    <mergeCell ref="A32:C32"/>
    <mergeCell ref="G32:H32"/>
    <mergeCell ref="I32:J32"/>
    <mergeCell ref="A33:C33"/>
    <mergeCell ref="G33:H33"/>
    <mergeCell ref="A45:C45"/>
    <mergeCell ref="A46:C46"/>
    <mergeCell ref="A37:J37"/>
    <mergeCell ref="A38:J38"/>
    <mergeCell ref="D1:G1"/>
    <mergeCell ref="I20:J20"/>
    <mergeCell ref="F34:H34"/>
    <mergeCell ref="F35:H35"/>
    <mergeCell ref="I19:J19"/>
    <mergeCell ref="A8:J8"/>
    <mergeCell ref="A14:D14"/>
    <mergeCell ref="E14:I14"/>
    <mergeCell ref="D2:G2"/>
    <mergeCell ref="A24:D24"/>
    <mergeCell ref="E24:F24"/>
    <mergeCell ref="G24:H24"/>
    <mergeCell ref="A16:D16"/>
    <mergeCell ref="E16:F16"/>
  </mergeCells>
  <conditionalFormatting sqref="A32:C33 A36:A38">
    <cfRule type="cellIs" dxfId="164" priority="64" stopIfTrue="1" operator="equal">
      <formula>"ITF appointed Supervisor"</formula>
    </cfRule>
  </conditionalFormatting>
  <conditionalFormatting sqref="F32:F33">
    <cfRule type="expression" dxfId="163" priority="63" stopIfTrue="1">
      <formula>$B$23&gt;49</formula>
    </cfRule>
  </conditionalFormatting>
  <conditionalFormatting sqref="E33">
    <cfRule type="expression" dxfId="162" priority="62" stopIfTrue="1">
      <formula>$B$23=100</formula>
    </cfRule>
  </conditionalFormatting>
  <conditionalFormatting sqref="I33">
    <cfRule type="expression" dxfId="161" priority="61" stopIfTrue="1">
      <formula>$F$33="No"</formula>
    </cfRule>
  </conditionalFormatting>
  <conditionalFormatting sqref="A46:F46">
    <cfRule type="expression" dxfId="160" priority="60">
      <formula>$I$46="White"</formula>
    </cfRule>
  </conditionalFormatting>
  <conditionalFormatting sqref="A53:F53 H53">
    <cfRule type="expression" dxfId="159" priority="59" stopIfTrue="1">
      <formula>$I$53&lt;&gt;""</formula>
    </cfRule>
  </conditionalFormatting>
  <conditionalFormatting sqref="A55:F55 H55">
    <cfRule type="expression" dxfId="158" priority="58" stopIfTrue="1">
      <formula>$I$55&lt;&gt;""</formula>
    </cfRule>
  </conditionalFormatting>
  <conditionalFormatting sqref="A56:F56 H56">
    <cfRule type="expression" dxfId="157" priority="57" stopIfTrue="1">
      <formula>$I$56&lt;&gt;""</formula>
    </cfRule>
  </conditionalFormatting>
  <conditionalFormatting sqref="I32">
    <cfRule type="expression" dxfId="156" priority="56" stopIfTrue="1">
      <formula>$F$32="No"</formula>
    </cfRule>
  </conditionalFormatting>
  <conditionalFormatting sqref="A45 D45:F45">
    <cfRule type="expression" dxfId="155" priority="55" stopIfTrue="1">
      <formula>$I$45="White"</formula>
    </cfRule>
  </conditionalFormatting>
  <conditionalFormatting sqref="A54:F54 H54">
    <cfRule type="expression" dxfId="154" priority="54">
      <formula>$I$54&lt;&gt;""</formula>
    </cfRule>
  </conditionalFormatting>
  <conditionalFormatting sqref="E41">
    <cfRule type="expression" dxfId="153" priority="53">
      <formula>$M$41&lt;&gt;""</formula>
    </cfRule>
  </conditionalFormatting>
  <conditionalFormatting sqref="E42">
    <cfRule type="expression" dxfId="152" priority="52">
      <formula>$M$42&lt;&gt;""</formula>
    </cfRule>
  </conditionalFormatting>
  <conditionalFormatting sqref="E44">
    <cfRule type="expression" dxfId="151" priority="51">
      <formula>$M$44&lt;&gt;""</formula>
    </cfRule>
  </conditionalFormatting>
  <conditionalFormatting sqref="E45">
    <cfRule type="expression" dxfId="150" priority="50">
      <formula>$M$45&lt;&gt;""</formula>
    </cfRule>
  </conditionalFormatting>
  <conditionalFormatting sqref="E46">
    <cfRule type="expression" dxfId="149" priority="49">
      <formula>$M$46&lt;&gt;""</formula>
    </cfRule>
  </conditionalFormatting>
  <conditionalFormatting sqref="E43">
    <cfRule type="expression" dxfId="148" priority="48">
      <formula>$M$43&lt;&gt;""</formula>
    </cfRule>
  </conditionalFormatting>
  <conditionalFormatting sqref="A35:C35">
    <cfRule type="cellIs" dxfId="147" priority="47" stopIfTrue="1" operator="equal">
      <formula>"Not applicable"</formula>
    </cfRule>
  </conditionalFormatting>
  <conditionalFormatting sqref="E35">
    <cfRule type="expression" dxfId="146" priority="46">
      <formula>$E$35="Yes"</formula>
    </cfRule>
  </conditionalFormatting>
  <conditionalFormatting sqref="F34 K34:K35">
    <cfRule type="expression" dxfId="145" priority="45">
      <formula>$F$33="No"</formula>
    </cfRule>
  </conditionalFormatting>
  <conditionalFormatting sqref="D28 B28">
    <cfRule type="expression" dxfId="144" priority="44">
      <formula>$N$26=1</formula>
    </cfRule>
  </conditionalFormatting>
  <conditionalFormatting sqref="E28:G28">
    <cfRule type="expression" dxfId="143" priority="43">
      <formula>$N$26=2</formula>
    </cfRule>
  </conditionalFormatting>
  <conditionalFormatting sqref="A14:D14">
    <cfRule type="expression" dxfId="142" priority="42" stopIfTrue="1">
      <formula>$A$14&lt;&gt;"Please complete in Applicant tab"</formula>
    </cfRule>
  </conditionalFormatting>
  <conditionalFormatting sqref="E14:I14">
    <cfRule type="expression" dxfId="141" priority="40" stopIfTrue="1">
      <formula>$E$14&lt;&gt;"Please complete in Applicant tab"</formula>
    </cfRule>
  </conditionalFormatting>
  <conditionalFormatting sqref="F41:G41">
    <cfRule type="expression" dxfId="140" priority="66" stopIfTrue="1">
      <formula>AND($F$41="No",$H$22="W570")</formula>
    </cfRule>
  </conditionalFormatting>
  <conditionalFormatting sqref="G32">
    <cfRule type="expression" dxfId="139" priority="38">
      <formula>$F$32="No*"</formula>
    </cfRule>
  </conditionalFormatting>
  <conditionalFormatting sqref="G33">
    <cfRule type="expression" dxfId="138" priority="37">
      <formula>$F$33="No*"</formula>
    </cfRule>
  </conditionalFormatting>
  <conditionalFormatting sqref="G51">
    <cfRule type="cellIs" dxfId="137" priority="33" operator="equal">
      <formula>"Not Reg."</formula>
    </cfRule>
    <cfRule type="expression" dxfId="136" priority="34">
      <formula>$O$51=1</formula>
    </cfRule>
  </conditionalFormatting>
  <conditionalFormatting sqref="G52">
    <cfRule type="expression" dxfId="135" priority="31">
      <formula>$O$52=1</formula>
    </cfRule>
    <cfRule type="cellIs" dxfId="134" priority="32" operator="equal">
      <formula>"Not Reg."</formula>
    </cfRule>
  </conditionalFormatting>
  <conditionalFormatting sqref="G54">
    <cfRule type="expression" dxfId="133" priority="14">
      <formula>$I$54&lt;&gt;""</formula>
    </cfRule>
    <cfRule type="cellIs" dxfId="132" priority="27" operator="equal">
      <formula>"Not Reg."</formula>
    </cfRule>
    <cfRule type="expression" dxfId="131" priority="28">
      <formula>$O$54=1</formula>
    </cfRule>
  </conditionalFormatting>
  <conditionalFormatting sqref="G55">
    <cfRule type="expression" dxfId="130" priority="13">
      <formula>$I$55&lt;&gt;""</formula>
    </cfRule>
    <cfRule type="cellIs" dxfId="129" priority="25" operator="equal">
      <formula>"Not Reg."</formula>
    </cfRule>
    <cfRule type="expression" dxfId="128" priority="26">
      <formula>$O$55=1</formula>
    </cfRule>
  </conditionalFormatting>
  <conditionalFormatting sqref="G56">
    <cfRule type="cellIs" dxfId="127" priority="23" operator="equal">
      <formula>"Not Reg."</formula>
    </cfRule>
    <cfRule type="expression" dxfId="126" priority="24">
      <formula>$O$56=1</formula>
    </cfRule>
  </conditionalFormatting>
  <conditionalFormatting sqref="I20:J20">
    <cfRule type="cellIs" dxfId="125" priority="21" operator="equal">
      <formula>$G$82</formula>
    </cfRule>
  </conditionalFormatting>
  <conditionalFormatting sqref="F35:I35">
    <cfRule type="expression" dxfId="124" priority="19">
      <formula>$I$20=$G$82</formula>
    </cfRule>
  </conditionalFormatting>
  <conditionalFormatting sqref="J35">
    <cfRule type="expression" dxfId="123" priority="18">
      <formula>$I$20=$G$82</formula>
    </cfRule>
  </conditionalFormatting>
  <conditionalFormatting sqref="G45:H45">
    <cfRule type="expression" dxfId="122" priority="16">
      <formula>$I$45="White"</formula>
    </cfRule>
  </conditionalFormatting>
  <conditionalFormatting sqref="G46:H46">
    <cfRule type="expression" dxfId="121" priority="15">
      <formula>$I$46="White"</formula>
    </cfRule>
  </conditionalFormatting>
  <conditionalFormatting sqref="G53">
    <cfRule type="expression" dxfId="120" priority="9">
      <formula>$I$54&lt;&gt;""</formula>
    </cfRule>
    <cfRule type="cellIs" dxfId="119" priority="10" operator="equal">
      <formula>"Not Reg."</formula>
    </cfRule>
    <cfRule type="expression" dxfId="118" priority="11">
      <formula>$O$54=1</formula>
    </cfRule>
  </conditionalFormatting>
  <conditionalFormatting sqref="A16:D16">
    <cfRule type="expression" dxfId="117" priority="7" stopIfTrue="1">
      <formula>$A$16&lt;&gt;"Please complete in Applicant tab"</formula>
    </cfRule>
  </conditionalFormatting>
  <conditionalFormatting sqref="E16">
    <cfRule type="expression" dxfId="116" priority="6" stopIfTrue="1">
      <formula>$E$16&lt;&gt;"Please complete in Applicant tab"</formula>
    </cfRule>
  </conditionalFormatting>
  <conditionalFormatting sqref="G16">
    <cfRule type="expression" dxfId="115" priority="8" stopIfTrue="1">
      <formula>$G$16&lt;&gt;"Please complete in Applicant tab"</formula>
    </cfRule>
  </conditionalFormatting>
  <conditionalFormatting sqref="A35:E35">
    <cfRule type="expression" dxfId="114" priority="5">
      <formula>OR($F$32="yes",$F$33="Yes")</formula>
    </cfRule>
  </conditionalFormatting>
  <conditionalFormatting sqref="F34:J34">
    <cfRule type="expression" dxfId="113" priority="4">
      <formula>$I$20="Yes"</formula>
    </cfRule>
  </conditionalFormatting>
  <conditionalFormatting sqref="A35:D35">
    <cfRule type="expression" dxfId="112" priority="3">
      <formula>AND($F$32="No*",$F$33="No*")</formula>
    </cfRule>
  </conditionalFormatting>
  <conditionalFormatting sqref="A34:E34">
    <cfRule type="expression" dxfId="111" priority="2">
      <formula>AND($F$32="No*",$F$33="No*")</formula>
    </cfRule>
  </conditionalFormatting>
  <conditionalFormatting sqref="F35:J35">
    <cfRule type="expression" dxfId="110" priority="1">
      <formula>$I$20="NO"</formula>
    </cfRule>
  </conditionalFormatting>
  <dataValidations xWindow="483" yWindow="410" count="22">
    <dataValidation type="list" allowBlank="1" showInputMessage="1" showErrorMessage="1" errorTitle="Select from dropdown list" promptTitle="Select!" prompt="Select from dropdown list" sqref="G51:G56" xr:uid="{00000000-0002-0000-0100-000000000000}">
      <formula1>$G$84:$G$85</formula1>
    </dataValidation>
    <dataValidation type="list" allowBlank="1" showInputMessage="1" showErrorMessage="1" sqref="E43" xr:uid="{00000000-0002-0000-0100-000002000000}">
      <formula1>$F$82:$F$85</formula1>
    </dataValidation>
    <dataValidation type="list" allowBlank="1" showInputMessage="1" showErrorMessage="1" errorTitle="Select from dropdown list" promptTitle="Select!" prompt="Select from dropdown list" sqref="F57:H57" xr:uid="{00000000-0002-0000-0100-000004000000}">
      <formula1>$I$82:$I$83</formula1>
    </dataValidation>
    <dataValidation type="list" allowBlank="1" showInputMessage="1" showErrorMessage="1" errorTitle="Select from dropdown list" promptTitle="Select!" prompt="Select from dropdown list" sqref="F51:F56 F41:F46" xr:uid="{00000000-0002-0000-0100-000005000000}">
      <formula1>$I$82:$I$84</formula1>
    </dataValidation>
    <dataValidation type="list" allowBlank="1" showInputMessage="1" showErrorMessage="1" errorTitle="Select from dropdown list" promptTitle="Select!" prompt="Select from dropdown list" sqref="F32" xr:uid="{00000000-0002-0000-0100-000006000000}">
      <formula1>$H$82:$H$83</formula1>
    </dataValidation>
    <dataValidation type="list" allowBlank="1" showInputMessage="1" showErrorMessage="1" errorTitle="Select from dropdown list" promptTitle="Select!" prompt="Select from dropdown list" sqref="A24:D24" xr:uid="{00000000-0002-0000-0100-000008000000}">
      <formula1>$A$84:$A$88</formula1>
    </dataValidation>
    <dataValidation type="list" allowBlank="1" showInputMessage="1" showErrorMessage="1" errorTitle="Select from dropdown list" promptTitle="Select!" prompt="Select from dropdown list" sqref="A22:D22" xr:uid="{00000000-0002-0000-0100-000009000000}">
      <formula1>$A$82:$A$83</formula1>
    </dataValidation>
    <dataValidation type="list" allowBlank="1" showInputMessage="1" showErrorMessage="1" sqref="B20" xr:uid="{00000000-0002-0000-0100-00000B000000}">
      <formula1>$B$117:$B$128</formula1>
    </dataValidation>
    <dataValidation type="list" allowBlank="1" showInputMessage="1" showErrorMessage="1" sqref="A20" xr:uid="{00000000-0002-0000-0100-00000C000000}">
      <formula1>$A$117:$A$147</formula1>
    </dataValidation>
    <dataValidation type="list" allowBlank="1" showInputMessage="1" showErrorMessage="1" errorTitle="Select from dropdown list" promptTitle="Select!" prompt="Select from dropdown list" sqref="E57" xr:uid="{00000000-0002-0000-0100-00000E000000}">
      <formula1>$F$82:$F$84</formula1>
    </dataValidation>
    <dataValidation type="list" allowBlank="1" showInputMessage="1" showErrorMessage="1" errorTitle="Select from dropdown list" promptTitle="Select!" prompt="Select from dropdown list" sqref="E32:E33" xr:uid="{00000000-0002-0000-0100-00000F000000}">
      <formula1>$C$82:$C$83</formula1>
    </dataValidation>
    <dataValidation type="whole" operator="greaterThanOrEqual" allowBlank="1" showInputMessage="1" showErrorMessage="1" sqref="F20:G20" xr:uid="{00000000-0002-0000-0100-000010000000}">
      <formula1>2</formula1>
    </dataValidation>
    <dataValidation type="list" allowBlank="1" showInputMessage="1" showErrorMessage="1" errorTitle="Select from dropdown list" promptTitle="Select!" prompt="Select from dropdown list" sqref="E41:E42" xr:uid="{00000000-0002-0000-0100-000011000000}">
      <formula1>$E$82:$E$85</formula1>
    </dataValidation>
    <dataValidation type="list" allowBlank="1" showInputMessage="1" showErrorMessage="1" sqref="E51:E56 E45:E46" xr:uid="{00000000-0002-0000-0100-000012000000}">
      <formula1>$F$82:$F$88</formula1>
    </dataValidation>
    <dataValidation type="list" allowBlank="1" showInputMessage="1" showErrorMessage="1" sqref="E44" xr:uid="{00000000-0002-0000-0100-000013000000}">
      <formula1>$F$82:$F$86</formula1>
    </dataValidation>
    <dataValidation type="list" allowBlank="1" showInputMessage="1" showErrorMessage="1" errorTitle="Select from dropdown list" promptTitle="Select!" prompt="Select from dropdown list" sqref="D35" xr:uid="{00000000-0002-0000-0100-000014000000}">
      <formula1>$D$82:$D$84</formula1>
    </dataValidation>
    <dataValidation type="list" allowBlank="1" showInputMessage="1" showErrorMessage="1" sqref="G22:H22 G24:H24" xr:uid="{9CEC133D-B3F6-43AB-92C0-3D5DE1528C51}">
      <formula1>$A$117:$A$118</formula1>
    </dataValidation>
    <dataValidation type="list" allowBlank="1" showInputMessage="1" showErrorMessage="1" errorTitle="Select from dropdown list" promptTitle="Select!" prompt="Select from dropdown list" sqref="H51:H56" xr:uid="{00000000-0002-0000-0100-000003000000}">
      <formula1>$K$81:$K$85</formula1>
    </dataValidation>
    <dataValidation type="list" allowBlank="1" showInputMessage="1" showErrorMessage="1" sqref="G32:H33 G41:H46" xr:uid="{6365C33F-A4A3-41EF-A93B-D69854DA8435}">
      <formula1>$K$81:$K$83</formula1>
    </dataValidation>
    <dataValidation type="list" allowBlank="1" showInputMessage="1" showErrorMessage="1" sqref="I20:J20" xr:uid="{625B828E-7863-40D4-98F3-7DA431687214}">
      <formula1>$G$82:$G$83</formula1>
    </dataValidation>
    <dataValidation type="list" allowBlank="1" showInputMessage="1" showErrorMessage="1" errorTitle="Select from dropdown list" promptTitle="Select!" prompt="Select from dropdown list" sqref="I35" xr:uid="{B7FD8E4B-AF36-4E57-8AA8-11552AABA376}">
      <formula1>$D$82:$D$87</formula1>
    </dataValidation>
    <dataValidation type="list" allowBlank="1" showInputMessage="1" showErrorMessage="1" errorTitle="Select from dropdown list" promptTitle="Select!" prompt="Select from dropdown list" sqref="F33" xr:uid="{45F45469-4D1C-458C-8CC1-0FFE1E189E7A}">
      <formula1>IF(B23&gt;25,$H$82,$H$82:$H$83)</formula1>
    </dataValidation>
  </dataValidations>
  <pageMargins left="0.98425196850393704" right="0.39370078740157483" top="0.39370078740157483" bottom="0.39370078740157483" header="0" footer="0"/>
  <pageSetup paperSize="9" scale="70"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locked="0" defaultSize="0" autoFill="0" autoLine="0" autoPict="0">
                <anchor moveWithCells="1">
                  <from>
                    <xdr:col>0</xdr:col>
                    <xdr:colOff>476250</xdr:colOff>
                    <xdr:row>26</xdr:row>
                    <xdr:rowOff>57150</xdr:rowOff>
                  </from>
                  <to>
                    <xdr:col>0</xdr:col>
                    <xdr:colOff>685800</xdr:colOff>
                    <xdr:row>28</xdr:row>
                    <xdr:rowOff>57150</xdr:rowOff>
                  </to>
                </anchor>
              </controlPr>
            </control>
          </mc:Choice>
        </mc:AlternateContent>
        <mc:AlternateContent xmlns:mc="http://schemas.openxmlformats.org/markup-compatibility/2006">
          <mc:Choice Requires="x14">
            <control shapeId="18434" r:id="rId5" name="Option Button 2">
              <controlPr locked="0" defaultSize="0" autoFill="0" autoLine="0" autoPict="0">
                <anchor moveWithCells="1">
                  <from>
                    <xdr:col>3</xdr:col>
                    <xdr:colOff>523875</xdr:colOff>
                    <xdr:row>26</xdr:row>
                    <xdr:rowOff>57150</xdr:rowOff>
                  </from>
                  <to>
                    <xdr:col>3</xdr:col>
                    <xdr:colOff>800100</xdr:colOff>
                    <xdr:row>28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EBC31-1CA0-4CF0-94DD-018DB0DAC4B5}">
  <sheetPr>
    <pageSetUpPr fitToPage="1"/>
  </sheetPr>
  <dimension ref="A1:R149"/>
  <sheetViews>
    <sheetView showGridLines="0" showZeros="0" workbookViewId="0">
      <selection activeCell="J16" sqref="J16"/>
    </sheetView>
  </sheetViews>
  <sheetFormatPr defaultRowHeight="12.75" x14ac:dyDescent="0.2"/>
  <cols>
    <col min="1" max="1" width="11.42578125" style="11" customWidth="1"/>
    <col min="2" max="2" width="10" style="11" customWidth="1"/>
    <col min="3" max="3" width="11.42578125" style="11" customWidth="1"/>
    <col min="4" max="4" width="14" style="11" customWidth="1"/>
    <col min="5" max="6" width="12.42578125" style="11" customWidth="1"/>
    <col min="7" max="7" width="6.85546875" style="11" customWidth="1"/>
    <col min="8" max="8" width="10" style="11" customWidth="1"/>
    <col min="9" max="9" width="11" style="11" customWidth="1"/>
    <col min="10" max="10" width="11.5703125" style="11" customWidth="1"/>
    <col min="11" max="11" width="2.140625" style="11" customWidth="1"/>
    <col min="12" max="12" width="2.42578125" style="11" customWidth="1"/>
    <col min="13" max="13" width="10.140625" style="11" bestFit="1" customWidth="1"/>
    <col min="14" max="14" width="3.28515625" style="11" customWidth="1"/>
    <col min="15" max="16384" width="9.140625" style="11"/>
  </cols>
  <sheetData>
    <row r="1" spans="1:18" s="3" customFormat="1" ht="20.25" x14ac:dyDescent="0.2">
      <c r="A1" s="177" t="s">
        <v>159</v>
      </c>
      <c r="B1" s="2"/>
      <c r="C1" s="2"/>
      <c r="D1" s="200" t="s">
        <v>161</v>
      </c>
      <c r="E1" s="200"/>
      <c r="F1" s="200"/>
      <c r="G1" s="200"/>
      <c r="H1" s="178"/>
      <c r="I1" s="4"/>
      <c r="J1" s="4"/>
    </row>
    <row r="2" spans="1:18" s="6" customFormat="1" ht="15.75" x14ac:dyDescent="0.2">
      <c r="A2" s="5"/>
      <c r="B2" s="5"/>
      <c r="C2" s="176"/>
      <c r="D2" s="238" t="s">
        <v>160</v>
      </c>
      <c r="E2" s="238"/>
      <c r="F2" s="238"/>
      <c r="G2" s="238"/>
      <c r="H2" s="176"/>
      <c r="I2" s="176"/>
      <c r="J2" s="7"/>
    </row>
    <row r="3" spans="1:18" ht="5.25" customHeight="1" x14ac:dyDescent="0.2">
      <c r="A3" s="8"/>
      <c r="B3" s="8"/>
      <c r="C3" s="8"/>
      <c r="D3" s="9"/>
      <c r="E3" s="8"/>
      <c r="F3" s="8"/>
      <c r="G3" s="8"/>
      <c r="H3" s="8"/>
      <c r="I3" s="10"/>
      <c r="J3" s="10"/>
      <c r="M3" s="15"/>
    </row>
    <row r="4" spans="1:18" x14ac:dyDescent="0.2">
      <c r="A4" s="12" t="str">
        <f>IF(A20="","This application form must be sent to ITF Officiating for approval no later than 8 weeks before the event.","The application form must be sent to ITF Officiating for approval no later than 60 days before the event, i.e.: ")</f>
        <v>This application form must be sent to ITF Officiating for approval no later than 8 weeks before the event.</v>
      </c>
      <c r="B4" s="13"/>
      <c r="C4" s="13"/>
      <c r="D4" s="13"/>
      <c r="E4" s="13"/>
      <c r="F4" s="13"/>
      <c r="G4" s="13"/>
      <c r="H4" s="13"/>
      <c r="I4" s="14"/>
      <c r="M4" s="15"/>
    </row>
    <row r="5" spans="1:18" ht="6" customHeight="1" x14ac:dyDescent="0.2">
      <c r="A5" s="12"/>
      <c r="B5" s="13"/>
      <c r="C5" s="13"/>
      <c r="D5" s="13"/>
      <c r="E5" s="13"/>
      <c r="F5" s="13"/>
      <c r="G5" s="13"/>
      <c r="H5" s="13"/>
      <c r="I5" s="14"/>
      <c r="J5" s="77"/>
      <c r="M5" s="15"/>
    </row>
    <row r="6" spans="1:18" ht="12.75" customHeight="1" x14ac:dyDescent="0.2">
      <c r="A6" s="72" t="s">
        <v>46</v>
      </c>
      <c r="B6" s="13"/>
      <c r="C6" s="54" t="s">
        <v>47</v>
      </c>
      <c r="D6" s="73" t="s">
        <v>85</v>
      </c>
      <c r="E6" s="13"/>
      <c r="F6" s="13"/>
      <c r="G6" s="13"/>
      <c r="H6" s="13"/>
      <c r="I6" s="13"/>
      <c r="J6" s="77"/>
      <c r="M6" s="15"/>
      <c r="P6" s="98"/>
      <c r="Q6" s="98"/>
      <c r="R6" s="100"/>
    </row>
    <row r="7" spans="1:18" ht="6" customHeight="1" x14ac:dyDescent="0.2">
      <c r="A7" s="53"/>
      <c r="B7" s="13"/>
      <c r="C7" s="13"/>
      <c r="D7" s="13"/>
      <c r="E7" s="13"/>
      <c r="F7" s="13"/>
      <c r="G7" s="13"/>
      <c r="H7" s="13"/>
      <c r="I7" s="13"/>
      <c r="J7" s="13"/>
      <c r="M7" s="15"/>
      <c r="P7" s="99"/>
      <c r="Q7" s="99"/>
      <c r="R7" s="99"/>
    </row>
    <row r="8" spans="1:18" ht="21.75" customHeight="1" x14ac:dyDescent="0.2">
      <c r="A8" s="233" t="s">
        <v>130</v>
      </c>
      <c r="B8" s="233"/>
      <c r="C8" s="233"/>
      <c r="D8" s="233"/>
      <c r="E8" s="233"/>
      <c r="F8" s="233"/>
      <c r="G8" s="233"/>
      <c r="H8" s="233"/>
      <c r="I8" s="233"/>
      <c r="J8" s="233"/>
      <c r="M8" s="15"/>
      <c r="Q8" s="26"/>
      <c r="R8" s="26"/>
    </row>
    <row r="9" spans="1:18" ht="6" customHeight="1" x14ac:dyDescent="0.2">
      <c r="A9" s="74"/>
      <c r="B9" s="74"/>
      <c r="C9" s="74"/>
      <c r="D9" s="74"/>
      <c r="E9" s="74"/>
      <c r="F9" s="74"/>
      <c r="G9" s="74"/>
      <c r="H9" s="74"/>
      <c r="I9" s="74"/>
      <c r="J9" s="74"/>
      <c r="M9" s="15"/>
    </row>
    <row r="10" spans="1:18" x14ac:dyDescent="0.2">
      <c r="A10" s="75" t="s">
        <v>13</v>
      </c>
      <c r="B10" s="16"/>
      <c r="C10" s="16"/>
      <c r="D10" s="16"/>
      <c r="E10" s="16"/>
      <c r="F10" s="161"/>
      <c r="G10" s="16"/>
      <c r="H10" s="16"/>
      <c r="I10" s="16"/>
      <c r="J10" s="76" t="s">
        <v>116</v>
      </c>
      <c r="M10" s="15"/>
    </row>
    <row r="11" spans="1:18" ht="6" customHeight="1" x14ac:dyDescent="0.2"/>
    <row r="12" spans="1:18" ht="13.5" thickBot="1" x14ac:dyDescent="0.25">
      <c r="A12" s="17" t="s">
        <v>5</v>
      </c>
      <c r="N12" s="63"/>
    </row>
    <row r="13" spans="1:18" x14ac:dyDescent="0.2">
      <c r="A13" s="18" t="s">
        <v>4</v>
      </c>
      <c r="B13" s="187"/>
      <c r="C13" s="187"/>
      <c r="D13" s="188"/>
      <c r="E13" s="187" t="s">
        <v>3</v>
      </c>
      <c r="F13" s="187"/>
      <c r="G13" s="187"/>
      <c r="H13" s="187"/>
      <c r="I13" s="188"/>
      <c r="J13" s="189" t="s">
        <v>162</v>
      </c>
    </row>
    <row r="14" spans="1:18" ht="13.5" thickBot="1" x14ac:dyDescent="0.25">
      <c r="A14" s="234" t="str">
        <f>IF(Applicant!B1="","Please complete in Applicant tab",Applicant!B1)</f>
        <v>Please complete in Applicant tab</v>
      </c>
      <c r="B14" s="235"/>
      <c r="C14" s="235"/>
      <c r="D14" s="236"/>
      <c r="E14" s="237" t="str">
        <f>IF(Applicant!B2="","Please complete in Applicant tab",Applicant!B2)</f>
        <v>Please complete in Applicant tab</v>
      </c>
      <c r="F14" s="235"/>
      <c r="G14" s="235"/>
      <c r="H14" s="235"/>
      <c r="I14" s="236"/>
      <c r="J14" s="180" t="str">
        <f>IF(A20="","",D21-56)</f>
        <v/>
      </c>
    </row>
    <row r="15" spans="1:18" x14ac:dyDescent="0.2">
      <c r="A15" s="286" t="s">
        <v>2</v>
      </c>
      <c r="B15" s="287"/>
      <c r="C15" s="287"/>
      <c r="D15" s="288"/>
      <c r="E15" s="289" t="s">
        <v>7</v>
      </c>
      <c r="F15" s="288"/>
      <c r="G15" s="289" t="s">
        <v>8</v>
      </c>
      <c r="H15" s="287"/>
      <c r="I15" s="288"/>
      <c r="J15" s="189" t="s">
        <v>39</v>
      </c>
    </row>
    <row r="16" spans="1:18" ht="13.5" thickBot="1" x14ac:dyDescent="0.25">
      <c r="A16" s="245" t="str">
        <f>IF(Applicant!B4="","Please complete in Applicant tab",Applicant!B4)</f>
        <v>Please complete in Applicant tab</v>
      </c>
      <c r="B16" s="246"/>
      <c r="C16" s="246"/>
      <c r="D16" s="247"/>
      <c r="E16" s="248" t="str">
        <f>IF(Applicant!B5="","Please complete in Applicant tab",Applicant!B5)</f>
        <v>Please complete in Applicant tab</v>
      </c>
      <c r="F16" s="247"/>
      <c r="G16" s="248" t="str">
        <f>IF(Applicant!B6="","Please complete in Applicant tab",Applicant!B6)</f>
        <v>Please complete in Applicant tab</v>
      </c>
      <c r="H16" s="246"/>
      <c r="I16" s="247"/>
      <c r="J16" s="179"/>
    </row>
    <row r="17" spans="1:14" ht="6" customHeight="1" x14ac:dyDescent="0.2"/>
    <row r="18" spans="1:14" ht="13.5" thickBot="1" x14ac:dyDescent="0.25">
      <c r="A18" s="17" t="s">
        <v>6</v>
      </c>
    </row>
    <row r="19" spans="1:14" x14ac:dyDescent="0.2">
      <c r="A19" s="18" t="s">
        <v>54</v>
      </c>
      <c r="B19" s="188"/>
      <c r="C19" s="249" t="s">
        <v>0</v>
      </c>
      <c r="D19" s="250"/>
      <c r="E19" s="251"/>
      <c r="F19" s="45" t="s">
        <v>41</v>
      </c>
      <c r="G19" s="231" t="s">
        <v>42</v>
      </c>
      <c r="H19" s="252"/>
      <c r="I19" s="231" t="s">
        <v>156</v>
      </c>
      <c r="J19" s="232"/>
    </row>
    <row r="20" spans="1:14" ht="12.75" customHeight="1" x14ac:dyDescent="0.2">
      <c r="A20" s="70"/>
      <c r="B20" s="69"/>
      <c r="C20" s="253"/>
      <c r="D20" s="254"/>
      <c r="E20" s="255"/>
      <c r="F20" s="49"/>
      <c r="G20" s="256"/>
      <c r="H20" s="257"/>
      <c r="I20" s="201"/>
      <c r="J20" s="202"/>
    </row>
    <row r="21" spans="1:14" x14ac:dyDescent="0.2">
      <c r="A21" s="71" t="s">
        <v>56</v>
      </c>
      <c r="B21" s="91">
        <f>IF($A$22="",0,VLOOKUP($A$22,$A$96:$D$102,3,FALSE))</f>
        <v>0</v>
      </c>
      <c r="C21" s="92">
        <f>IF($A$22="",0,VLOOKUP($A$22,$A$96:$D$102,4,FALSE))</f>
        <v>0</v>
      </c>
      <c r="D21" s="191" t="str">
        <f>CONCATENATE(A20," ",B20)</f>
        <v xml:space="preserve"> </v>
      </c>
      <c r="E21" s="1" t="s">
        <v>40</v>
      </c>
      <c r="F21" s="19"/>
      <c r="G21" s="258" t="s">
        <v>49</v>
      </c>
      <c r="H21" s="259"/>
      <c r="I21" s="129" t="s">
        <v>48</v>
      </c>
      <c r="J21" s="130" t="s">
        <v>150</v>
      </c>
    </row>
    <row r="22" spans="1:14" ht="15" x14ac:dyDescent="0.2">
      <c r="A22" s="260"/>
      <c r="B22" s="261"/>
      <c r="C22" s="261"/>
      <c r="D22" s="262"/>
      <c r="E22" s="263"/>
      <c r="F22" s="264"/>
      <c r="G22" s="265"/>
      <c r="H22" s="266"/>
      <c r="I22" s="181"/>
      <c r="J22" s="182"/>
    </row>
    <row r="23" spans="1:14" x14ac:dyDescent="0.2">
      <c r="A23" s="68" t="s">
        <v>55</v>
      </c>
      <c r="B23" s="92">
        <f>IF($A$24="",0,VLOOKUP($A$24,$A$96:$D$102,3,FALSE))</f>
        <v>0</v>
      </c>
      <c r="C23" s="92">
        <f>IF($A$24="",0,VLOOKUP($A$24,$A$96:$D$102,4,FALSE))</f>
        <v>0</v>
      </c>
      <c r="D23" s="93">
        <f>IF($A$24="",0,CONCATENATE(C21,C23))</f>
        <v>0</v>
      </c>
      <c r="E23" s="59" t="s">
        <v>40</v>
      </c>
      <c r="F23" s="60"/>
      <c r="G23" s="258" t="s">
        <v>49</v>
      </c>
      <c r="H23" s="259"/>
      <c r="I23" s="129" t="s">
        <v>48</v>
      </c>
      <c r="J23" s="130" t="s">
        <v>150</v>
      </c>
    </row>
    <row r="24" spans="1:14" ht="15.75" thickBot="1" x14ac:dyDescent="0.25">
      <c r="A24" s="239"/>
      <c r="B24" s="240"/>
      <c r="C24" s="240"/>
      <c r="D24" s="240"/>
      <c r="E24" s="241"/>
      <c r="F24" s="242"/>
      <c r="G24" s="243"/>
      <c r="H24" s="244"/>
      <c r="I24" s="184"/>
      <c r="J24" s="183"/>
      <c r="M24" s="44"/>
    </row>
    <row r="25" spans="1:14" ht="6" customHeight="1" x14ac:dyDescent="0.2"/>
    <row r="26" spans="1:14" ht="18.75" customHeight="1" x14ac:dyDescent="0.2">
      <c r="A26" s="211" t="s">
        <v>154</v>
      </c>
      <c r="B26" s="211"/>
      <c r="C26" s="211"/>
      <c r="D26" s="211"/>
      <c r="E26" s="211"/>
      <c r="F26" s="211"/>
      <c r="G26" s="211"/>
      <c r="H26" s="211"/>
      <c r="I26" s="211"/>
      <c r="J26" s="211"/>
      <c r="K26" s="190"/>
      <c r="N26" s="141">
        <v>0</v>
      </c>
    </row>
    <row r="27" spans="1:14" ht="6" customHeight="1" x14ac:dyDescent="0.2"/>
    <row r="28" spans="1:14" ht="15" customHeight="1" x14ac:dyDescent="0.2">
      <c r="A28" s="136"/>
      <c r="B28" s="212" t="s">
        <v>104</v>
      </c>
      <c r="C28" s="213"/>
      <c r="D28" s="137"/>
      <c r="E28" s="214" t="s">
        <v>105</v>
      </c>
      <c r="F28" s="215"/>
      <c r="G28" s="149"/>
      <c r="H28" s="216" t="str">
        <f>IF(N26=2,"Please give details in 'Notes' below"," ")</f>
        <v xml:space="preserve"> </v>
      </c>
      <c r="I28" s="216"/>
      <c r="J28" s="216"/>
      <c r="K28" s="127"/>
    </row>
    <row r="29" spans="1:14" ht="6" customHeight="1" x14ac:dyDescent="0.2"/>
    <row r="30" spans="1:14" ht="13.5" thickBot="1" x14ac:dyDescent="0.25">
      <c r="A30" s="17" t="s">
        <v>9</v>
      </c>
      <c r="F30" s="20"/>
      <c r="G30" s="20"/>
      <c r="H30" s="20"/>
    </row>
    <row r="31" spans="1:14" ht="11.25" customHeight="1" x14ac:dyDescent="0.2">
      <c r="A31" s="18" t="s">
        <v>10</v>
      </c>
      <c r="B31" s="187"/>
      <c r="C31" s="188"/>
      <c r="D31" s="188" t="s">
        <v>35</v>
      </c>
      <c r="E31" s="55" t="s">
        <v>1</v>
      </c>
      <c r="F31" s="55" t="s">
        <v>59</v>
      </c>
      <c r="G31" s="217" t="s">
        <v>101</v>
      </c>
      <c r="H31" s="218"/>
      <c r="I31" s="131"/>
      <c r="J31" s="132"/>
    </row>
    <row r="32" spans="1:14" ht="17.100000000000001" customHeight="1" x14ac:dyDescent="0.2">
      <c r="A32" s="219"/>
      <c r="B32" s="220"/>
      <c r="C32" s="221"/>
      <c r="D32" s="66"/>
      <c r="E32" s="50"/>
      <c r="F32" s="67"/>
      <c r="G32" s="222"/>
      <c r="H32" s="223"/>
      <c r="I32" s="224" t="s">
        <v>57</v>
      </c>
      <c r="J32" s="225"/>
      <c r="M32" s="185"/>
    </row>
    <row r="33" spans="1:15" ht="17.100000000000001" customHeight="1" thickBot="1" x14ac:dyDescent="0.25">
      <c r="A33" s="226"/>
      <c r="B33" s="227"/>
      <c r="C33" s="228"/>
      <c r="D33" s="171"/>
      <c r="E33" s="172"/>
      <c r="F33" s="172"/>
      <c r="G33" s="229"/>
      <c r="H33" s="230"/>
      <c r="I33" s="299" t="s">
        <v>58</v>
      </c>
      <c r="J33" s="300"/>
    </row>
    <row r="34" spans="1:15" ht="9.75" customHeight="1" x14ac:dyDescent="0.2">
      <c r="A34" s="194" t="s">
        <v>102</v>
      </c>
      <c r="B34" s="195"/>
      <c r="C34" s="196"/>
      <c r="D34" s="192" t="s">
        <v>1</v>
      </c>
      <c r="E34" s="193" t="s">
        <v>103</v>
      </c>
      <c r="F34" s="203" t="s">
        <v>167</v>
      </c>
      <c r="G34" s="204"/>
      <c r="H34" s="205"/>
      <c r="I34" s="192" t="s">
        <v>1</v>
      </c>
      <c r="J34" s="193" t="s">
        <v>103</v>
      </c>
      <c r="K34" s="126"/>
    </row>
    <row r="35" spans="1:15" ht="18.75" customHeight="1" thickBot="1" x14ac:dyDescent="0.25">
      <c r="A35" s="301"/>
      <c r="B35" s="302"/>
      <c r="C35" s="303"/>
      <c r="D35" s="173"/>
      <c r="E35" s="197" t="str">
        <f>IF(OR($C$19="W60",$C$19="W80",$C$19="W100"),"N/A",IF(OR(F32="",F32="Yes"),"",IF(F33="Yes","","YES")))</f>
        <v/>
      </c>
      <c r="F35" s="206"/>
      <c r="G35" s="207"/>
      <c r="H35" s="208"/>
      <c r="I35" s="173"/>
      <c r="J35" s="174" t="str">
        <f>IF(I20=G82,"YES",IF(I20="NO","No"," "))</f>
        <v xml:space="preserve"> </v>
      </c>
      <c r="K35" s="126"/>
      <c r="O35" s="198"/>
    </row>
    <row r="36" spans="1:15" ht="14.25" customHeight="1" x14ac:dyDescent="0.2">
      <c r="A36" s="199" t="str">
        <f>IF(B23&lt;50,"",IF(F33="no*",D118,""))</f>
        <v/>
      </c>
      <c r="B36" s="199"/>
      <c r="C36" s="199"/>
      <c r="D36" s="199"/>
      <c r="E36" s="199"/>
      <c r="F36" s="199"/>
      <c r="G36" s="199"/>
      <c r="H36" s="199"/>
      <c r="I36" s="199"/>
      <c r="J36" s="199"/>
      <c r="O36" s="198"/>
    </row>
    <row r="37" spans="1:15" ht="14.25" customHeight="1" x14ac:dyDescent="0.2">
      <c r="A37" s="199" t="str">
        <f>IF(AND($F$32="No*",$F$33="No*",A32&lt;&gt;A33),D117,IF(AND($F$32="No*",$F$33="No*",A32=A33),D119,""))</f>
        <v/>
      </c>
      <c r="B37" s="199"/>
      <c r="C37" s="199"/>
      <c r="D37" s="199"/>
      <c r="E37" s="199"/>
      <c r="F37" s="199"/>
      <c r="G37" s="199"/>
      <c r="H37" s="199"/>
      <c r="I37" s="199"/>
      <c r="J37" s="199"/>
    </row>
    <row r="38" spans="1:15" ht="6" customHeight="1" x14ac:dyDescent="0.2">
      <c r="A38" s="199"/>
      <c r="B38" s="199"/>
      <c r="C38" s="199"/>
      <c r="D38" s="199"/>
      <c r="E38" s="199"/>
      <c r="F38" s="199"/>
      <c r="G38" s="199"/>
      <c r="H38" s="199"/>
      <c r="I38" s="199"/>
      <c r="J38" s="199"/>
    </row>
    <row r="39" spans="1:15" ht="13.5" thickBot="1" x14ac:dyDescent="0.25">
      <c r="A39" s="17" t="s">
        <v>11</v>
      </c>
      <c r="E39" s="23"/>
      <c r="F39" s="23"/>
      <c r="G39" s="23"/>
      <c r="H39" s="23"/>
      <c r="K39" s="94"/>
    </row>
    <row r="40" spans="1:15" ht="13.5" thickBot="1" x14ac:dyDescent="0.25">
      <c r="A40" s="152" t="s">
        <v>30</v>
      </c>
      <c r="B40" s="153"/>
      <c r="C40" s="154"/>
      <c r="D40" s="155" t="s">
        <v>35</v>
      </c>
      <c r="E40" s="156" t="s">
        <v>1</v>
      </c>
      <c r="F40" s="156" t="s">
        <v>38</v>
      </c>
      <c r="G40" s="305" t="s">
        <v>114</v>
      </c>
      <c r="H40" s="306"/>
      <c r="I40" s="157" t="s">
        <v>36</v>
      </c>
      <c r="J40" s="157" t="s">
        <v>50</v>
      </c>
      <c r="K40" s="94"/>
      <c r="L40" s="94"/>
    </row>
    <row r="41" spans="1:15" ht="19.5" customHeight="1" x14ac:dyDescent="0.2">
      <c r="A41" s="283"/>
      <c r="B41" s="284"/>
      <c r="C41" s="285"/>
      <c r="D41" s="133"/>
      <c r="E41" s="51"/>
      <c r="F41" s="51"/>
      <c r="G41" s="281"/>
      <c r="H41" s="282"/>
      <c r="I41" s="169" t="str">
        <f>IF($A$22="","",VLOOKUP($D$23,$A$106:$Q$115,3,FALSE))</f>
        <v/>
      </c>
      <c r="J41" s="64" t="str">
        <f>IF($A$22="","",VLOOKUP($D$23,$A$106:$Q$115,4,FALSE))</f>
        <v/>
      </c>
      <c r="K41" s="94">
        <f>IF(OR($F41="Last 2 days",$F41="Last day",$F41="All days"),1,0)</f>
        <v>0</v>
      </c>
      <c r="L41" s="94" t="str">
        <f>IF(E41="","",IF($I41="International*","1","2"))</f>
        <v/>
      </c>
      <c r="M41" s="97" t="str">
        <f>IF(L41="2","",IF($E41="White Chair","Gold, Silver or Bronze CU Required",""))</f>
        <v/>
      </c>
    </row>
    <row r="42" spans="1:15" ht="19.5" customHeight="1" x14ac:dyDescent="0.2">
      <c r="A42" s="283"/>
      <c r="B42" s="284"/>
      <c r="C42" s="285"/>
      <c r="D42" s="133"/>
      <c r="E42" s="148"/>
      <c r="F42" s="51"/>
      <c r="G42" s="270"/>
      <c r="H42" s="271"/>
      <c r="I42" s="169" t="str">
        <f>IF($A$22="","",VLOOKUP($D$23,$A$106:$Q$115,5,FALSE))</f>
        <v/>
      </c>
      <c r="J42" s="64" t="str">
        <f>IF($A$22="","",VLOOKUP($D$23,$A$106:$Q$115,6,FALSE))</f>
        <v/>
      </c>
      <c r="K42" s="94">
        <f t="shared" ref="K42:K46" si="0">IF(OR($F42="Last 2 days",$F42="Last day",$F42="All days"),1,0)</f>
        <v>0</v>
      </c>
      <c r="L42" s="94" t="str">
        <f>IF(E42="","",IF($I42="International*","1","2"))</f>
        <v/>
      </c>
      <c r="M42" s="97" t="str">
        <f>IF(L42="2","",IF($E42="White Chair","Gold, Silver or Bronze CU Required",""))</f>
        <v/>
      </c>
    </row>
    <row r="43" spans="1:15" ht="19.5" customHeight="1" x14ac:dyDescent="0.2">
      <c r="A43" s="267"/>
      <c r="B43" s="268"/>
      <c r="C43" s="269"/>
      <c r="D43" s="134"/>
      <c r="E43" s="78"/>
      <c r="F43" s="78"/>
      <c r="G43" s="270"/>
      <c r="H43" s="271"/>
      <c r="I43" s="169" t="str">
        <f>IF($A$22="","",VLOOKUP($D$23,$A$106:$Q$115,7,FALSE))</f>
        <v/>
      </c>
      <c r="J43" s="64" t="str">
        <f>IF($A$22="","",VLOOKUP($D$23,$A$106:$Q$115,8,FALSE))</f>
        <v/>
      </c>
      <c r="K43" s="94">
        <f t="shared" si="0"/>
        <v>0</v>
      </c>
      <c r="L43" s="94" t="str">
        <f>IF(E43="","",IF($I43="International*","1","2"))</f>
        <v/>
      </c>
      <c r="M43" s="97" t="str">
        <f>IF(L43="2","",IF(OR($E43="Green Chair",$E43="Other",$E43="National"),"At least White Badge CU Required",""))</f>
        <v/>
      </c>
    </row>
    <row r="44" spans="1:15" ht="19.5" customHeight="1" x14ac:dyDescent="0.2">
      <c r="A44" s="267"/>
      <c r="B44" s="268"/>
      <c r="C44" s="269"/>
      <c r="D44" s="134"/>
      <c r="E44" s="78"/>
      <c r="F44" s="78"/>
      <c r="G44" s="270"/>
      <c r="H44" s="271"/>
      <c r="I44" s="169" t="str">
        <f>IF($A$22="","",VLOOKUP($D$23,$A$106:$Q$115,9,FALSE))</f>
        <v/>
      </c>
      <c r="J44" s="64" t="str">
        <f>IF($A$22="","",VLOOKUP($D$23,$A$106:$Q$115,10,FALSE))</f>
        <v/>
      </c>
      <c r="K44" s="94">
        <f t="shared" si="0"/>
        <v>0</v>
      </c>
      <c r="L44" s="94" t="str">
        <f>IF(E44="","",IF($I44="White","1","2"))</f>
        <v/>
      </c>
      <c r="M44" s="97" t="str">
        <f>IF(L44="2","",IF(OR($E44="Green Chair",$E44="Other",$E44="National"),"At least White Badge CU Required",""))</f>
        <v/>
      </c>
    </row>
    <row r="45" spans="1:15" ht="14.25" customHeight="1" x14ac:dyDescent="0.2">
      <c r="A45" s="272"/>
      <c r="B45" s="273"/>
      <c r="C45" s="274"/>
      <c r="D45" s="135"/>
      <c r="E45" s="85"/>
      <c r="F45" s="85"/>
      <c r="G45" s="279"/>
      <c r="H45" s="280"/>
      <c r="I45" s="169" t="str">
        <f>IF($A$22="","",VLOOKUP($D$23,$A$106:$Q$115,11,FALSE))</f>
        <v/>
      </c>
      <c r="J45" s="64" t="str">
        <f>IF($A$22="","",VLOOKUP($D$23,$A$106:$Q$115,10,FALSE))</f>
        <v/>
      </c>
      <c r="K45" s="94">
        <f t="shared" si="0"/>
        <v>0</v>
      </c>
      <c r="L45" s="94" t="str">
        <f t="shared" ref="L45:L46" si="1">IF(E45="","",IF($I45="White","1","2"))</f>
        <v/>
      </c>
      <c r="M45" s="160" t="str">
        <f>IF(L45="2","",IF(OR($E45="Green Chair",$E45="Other",$E45="National"),"At least White Badge CU Required",""))</f>
        <v/>
      </c>
      <c r="N45" s="94"/>
      <c r="O45" s="94" t="str">
        <f>IF(ISBLANK(E45),"0",IF(OR(E45="National",E45="Other"),1,IF(E45=" ",0,2)))</f>
        <v>0</v>
      </c>
    </row>
    <row r="46" spans="1:15" ht="14.25" customHeight="1" thickBot="1" x14ac:dyDescent="0.25">
      <c r="A46" s="275"/>
      <c r="B46" s="276"/>
      <c r="C46" s="277"/>
      <c r="D46" s="142"/>
      <c r="E46" s="86"/>
      <c r="F46" s="86"/>
      <c r="G46" s="209"/>
      <c r="H46" s="210"/>
      <c r="I46" s="170" t="str">
        <f>IF($A$22="","",VLOOKUP($D$23,$A$106:$Q$115,13,FALSE))</f>
        <v/>
      </c>
      <c r="J46" s="65" t="str">
        <f>IF($A$22="","",VLOOKUP($D$23,$A$106:$Q$115,10,FALSE))</f>
        <v/>
      </c>
      <c r="K46" s="94">
        <f t="shared" si="0"/>
        <v>0</v>
      </c>
      <c r="L46" s="94" t="str">
        <f t="shared" si="1"/>
        <v/>
      </c>
      <c r="M46" s="160" t="str">
        <f>IF(L46="2","",IF(OR($E46="Green Chair",$E46="Other",$E46="National"),"At least White Badge CU Required",""))</f>
        <v/>
      </c>
      <c r="N46" s="94"/>
      <c r="O46" s="94" t="str">
        <f>IF(ISBLANK(E46),"0",IF(OR(E46="National",E46="Other"),1,IF(E46=" ",0,2)))</f>
        <v>0</v>
      </c>
    </row>
    <row r="47" spans="1:15" ht="12.75" customHeight="1" x14ac:dyDescent="0.2">
      <c r="A47" s="278" t="s">
        <v>74</v>
      </c>
      <c r="B47" s="278"/>
      <c r="C47" s="278"/>
      <c r="D47" s="278"/>
      <c r="E47" s="278"/>
      <c r="F47" s="278"/>
      <c r="G47" s="278"/>
      <c r="H47" s="278"/>
      <c r="I47" s="278"/>
      <c r="J47" s="278"/>
      <c r="K47" s="94">
        <f t="shared" ref="K47:K50" si="2">IF(OR(F47="Last 2 days",F47="Last day"),1,0)</f>
        <v>0</v>
      </c>
      <c r="M47" s="94"/>
      <c r="N47" s="94"/>
      <c r="O47" s="94"/>
    </row>
    <row r="48" spans="1:15" ht="24.75" customHeight="1" thickBot="1" x14ac:dyDescent="0.25">
      <c r="A48" s="304" t="str">
        <f>IF(A22="","",IF(I24&gt;32,VLOOKUP($D$23,$A$106:$Q$115,17,FALSE),VLOOKUP($D$23,$A$106:$Q$115,16,FALSE)))</f>
        <v/>
      </c>
      <c r="B48" s="304"/>
      <c r="C48" s="304"/>
      <c r="D48" s="304"/>
      <c r="E48" s="304"/>
      <c r="F48" s="304"/>
      <c r="G48" s="304"/>
      <c r="H48" s="304"/>
      <c r="I48" s="304"/>
      <c r="J48" s="304"/>
      <c r="K48" s="94">
        <f t="shared" si="2"/>
        <v>0</v>
      </c>
      <c r="M48" s="94"/>
      <c r="N48" s="94"/>
      <c r="O48" s="94"/>
    </row>
    <row r="49" spans="1:15" ht="26.25" customHeight="1" thickBot="1" x14ac:dyDescent="0.25">
      <c r="A49" s="158" t="s">
        <v>12</v>
      </c>
      <c r="B49" s="159"/>
      <c r="C49" s="159"/>
      <c r="D49" s="293" t="s">
        <v>129</v>
      </c>
      <c r="E49" s="294"/>
      <c r="F49" s="294"/>
      <c r="G49" s="294"/>
      <c r="H49" s="294"/>
      <c r="I49" s="294"/>
      <c r="J49" s="295"/>
      <c r="K49" s="94">
        <f t="shared" si="2"/>
        <v>0</v>
      </c>
      <c r="L49" s="26"/>
      <c r="M49" s="94"/>
      <c r="N49" s="94"/>
      <c r="O49" s="94"/>
    </row>
    <row r="50" spans="1:15" ht="27.75" thickBot="1" x14ac:dyDescent="0.25">
      <c r="A50" s="152" t="s">
        <v>31</v>
      </c>
      <c r="B50" s="153"/>
      <c r="C50" s="154"/>
      <c r="D50" s="155" t="s">
        <v>35</v>
      </c>
      <c r="E50" s="156" t="s">
        <v>1</v>
      </c>
      <c r="F50" s="156" t="s">
        <v>38</v>
      </c>
      <c r="G50" s="150" t="s">
        <v>152</v>
      </c>
      <c r="H50" s="186" t="s">
        <v>115</v>
      </c>
      <c r="I50" s="157" t="s">
        <v>36</v>
      </c>
      <c r="J50" s="157" t="s">
        <v>50</v>
      </c>
      <c r="K50" s="94">
        <f t="shared" si="2"/>
        <v>0</v>
      </c>
      <c r="M50" s="94"/>
      <c r="N50" s="94"/>
      <c r="O50" s="94"/>
    </row>
    <row r="51" spans="1:15" ht="14.25" customHeight="1" x14ac:dyDescent="0.2">
      <c r="A51" s="283"/>
      <c r="B51" s="284"/>
      <c r="C51" s="285"/>
      <c r="D51" s="133"/>
      <c r="E51" s="51"/>
      <c r="F51" s="51"/>
      <c r="G51" s="175"/>
      <c r="H51" s="162"/>
      <c r="I51" s="24" t="str">
        <f>IF($A$22="","",IF($C$21="","","Green/Nat'l"))</f>
        <v/>
      </c>
      <c r="J51" s="64" t="str">
        <f>IF($A$22="","",VLOOKUP($D$23,$A$106:$Q$115,15,FALSE))</f>
        <v/>
      </c>
      <c r="K51" s="94">
        <f t="shared" ref="K51:K56" si="3">IF(OR($F51="Last 2 days",$F51="Last day",$F51="All days"),1,0)</f>
        <v>0</v>
      </c>
      <c r="M51" s="94"/>
      <c r="N51" s="94"/>
      <c r="O51" s="94" t="str">
        <f>IF(ISBLANK(E51),"0",IF(OR(E51="National",E51="Other"),1,IF(E51=" ",0,2)))</f>
        <v>0</v>
      </c>
    </row>
    <row r="52" spans="1:15" ht="14.25" customHeight="1" x14ac:dyDescent="0.2">
      <c r="A52" s="283"/>
      <c r="B52" s="284"/>
      <c r="C52" s="285"/>
      <c r="D52" s="133"/>
      <c r="E52" s="51"/>
      <c r="F52" s="51"/>
      <c r="G52" s="51"/>
      <c r="H52" s="163"/>
      <c r="I52" s="24" t="str">
        <f>IF($A$22="","",IF($C$21="","","Green/Nat'l"))</f>
        <v/>
      </c>
      <c r="J52" s="64" t="str">
        <f>IF($A$22="","",VLOOKUP($D$23,$A$106:$Q$115,15,FALSE))</f>
        <v/>
      </c>
      <c r="K52" s="94">
        <f t="shared" si="3"/>
        <v>0</v>
      </c>
      <c r="M52" s="94"/>
      <c r="N52" s="94"/>
      <c r="O52" s="94" t="str">
        <f t="shared" ref="O52:O56" si="4">IF(ISBLANK(E52),"0",IF(OR(E52="National",E52="Other"),1,IF(E52=" ",0,2)))</f>
        <v>0</v>
      </c>
    </row>
    <row r="53" spans="1:15" ht="14.25" customHeight="1" x14ac:dyDescent="0.2">
      <c r="A53" s="272"/>
      <c r="B53" s="273"/>
      <c r="C53" s="274"/>
      <c r="D53" s="143"/>
      <c r="E53" s="52"/>
      <c r="F53" s="52"/>
      <c r="G53" s="146"/>
      <c r="H53" s="164"/>
      <c r="I53" s="24" t="str">
        <f>IF($A$22="","",IF(OR(A46="",$F$20&gt;=4,AND($F$20&gt;=3,$A$46="")),"Green/Nat'l",""))</f>
        <v/>
      </c>
      <c r="J53" s="64" t="str">
        <f>IF($A$22="","",VLOOKUP($D$23,$A$106:$Q$115,15,FALSE))</f>
        <v/>
      </c>
      <c r="K53" s="94">
        <f t="shared" si="3"/>
        <v>0</v>
      </c>
      <c r="M53" s="94"/>
      <c r="N53" s="94"/>
      <c r="O53" s="94" t="str">
        <f t="shared" si="4"/>
        <v>0</v>
      </c>
    </row>
    <row r="54" spans="1:15" ht="14.25" customHeight="1" x14ac:dyDescent="0.2">
      <c r="A54" s="296"/>
      <c r="B54" s="297"/>
      <c r="C54" s="298"/>
      <c r="D54" s="144"/>
      <c r="E54" s="146"/>
      <c r="F54" s="146"/>
      <c r="G54" s="146"/>
      <c r="H54" s="165"/>
      <c r="I54" s="24" t="str">
        <f>IF($A$22="","",IF(OR($F$20&gt;=6,AND($F$20&gt;=6,$A$45="")),"Green/Nat'l",""))</f>
        <v/>
      </c>
      <c r="J54" s="64" t="str">
        <f>IF($I$54="","",VLOOKUP($D$23,$A$106:$Q$115,15,FALSE))</f>
        <v/>
      </c>
      <c r="K54" s="94">
        <f t="shared" si="3"/>
        <v>0</v>
      </c>
      <c r="M54" s="94"/>
      <c r="N54" s="94"/>
      <c r="O54" s="94" t="str">
        <f t="shared" si="4"/>
        <v>0</v>
      </c>
    </row>
    <row r="55" spans="1:15" ht="14.25" customHeight="1" x14ac:dyDescent="0.2">
      <c r="A55" s="296"/>
      <c r="B55" s="297"/>
      <c r="C55" s="298"/>
      <c r="D55" s="144"/>
      <c r="E55" s="146"/>
      <c r="F55" s="146"/>
      <c r="G55" s="146"/>
      <c r="H55" s="166"/>
      <c r="I55" s="24" t="str">
        <f>IF($A$22="","",IF(OR($F$20&gt;=6,AND($F$20&gt;=6,$A$45="")),"Green/Nat'l",""))</f>
        <v/>
      </c>
      <c r="J55" s="64" t="str">
        <f>IF($I$55="","",VLOOKUP($D$23,$A$106:$Q$115,15,FALSE))</f>
        <v/>
      </c>
      <c r="K55" s="94">
        <f t="shared" si="3"/>
        <v>0</v>
      </c>
      <c r="M55" s="94"/>
      <c r="N55" s="94"/>
      <c r="O55" s="94" t="str">
        <f t="shared" si="4"/>
        <v>0</v>
      </c>
    </row>
    <row r="56" spans="1:15" ht="14.25" customHeight="1" thickBot="1" x14ac:dyDescent="0.25">
      <c r="A56" s="290"/>
      <c r="B56" s="291"/>
      <c r="C56" s="292"/>
      <c r="D56" s="145"/>
      <c r="E56" s="147"/>
      <c r="F56" s="147"/>
      <c r="G56" s="147"/>
      <c r="H56" s="167"/>
      <c r="I56" s="25"/>
      <c r="J56" s="65" t="str">
        <f>IF($H$22="","",VLOOKUP($D$23,$A$106:$Q$115,15,FALSE))</f>
        <v/>
      </c>
      <c r="K56" s="94">
        <f t="shared" si="3"/>
        <v>0</v>
      </c>
      <c r="M56" s="94"/>
      <c r="N56" s="94"/>
      <c r="O56" s="94" t="str">
        <f t="shared" si="4"/>
        <v>0</v>
      </c>
    </row>
    <row r="57" spans="1:15" ht="6" customHeight="1" thickBot="1" x14ac:dyDescent="0.25">
      <c r="A57" s="27"/>
      <c r="B57" s="27"/>
      <c r="C57" s="27"/>
      <c r="D57" s="27"/>
      <c r="E57" s="28"/>
      <c r="F57" s="28"/>
      <c r="G57" s="28"/>
      <c r="H57" s="28"/>
      <c r="I57" s="29"/>
      <c r="J57" s="29"/>
      <c r="M57" s="94"/>
      <c r="N57" s="94"/>
      <c r="O57" s="94"/>
    </row>
    <row r="58" spans="1:15" x14ac:dyDescent="0.2">
      <c r="A58" s="30" t="s">
        <v>32</v>
      </c>
      <c r="B58" s="31"/>
      <c r="C58" s="31"/>
      <c r="D58" s="31"/>
      <c r="E58" s="32"/>
      <c r="F58" s="33"/>
      <c r="G58" s="33"/>
      <c r="H58" s="33"/>
      <c r="I58" s="33"/>
      <c r="J58" s="34" t="s">
        <v>33</v>
      </c>
    </row>
    <row r="59" spans="1:15" x14ac:dyDescent="0.2">
      <c r="A59" s="35" t="str">
        <f>IF($F$20="","",IF($F$20&gt;=3,"Main Draw event on "&amp;F$20&amp;" court(s): Minimum "&amp;MAX(4,ROUNDUP($F$20*1.5,0))&amp;" Chair Umpires","NB!  Minimum 4 Chair Umpires required"))</f>
        <v/>
      </c>
      <c r="B59" s="31"/>
      <c r="C59" s="31"/>
      <c r="D59" s="31"/>
      <c r="E59" s="32"/>
      <c r="F59" s="87"/>
      <c r="G59" s="87"/>
      <c r="H59" s="87"/>
      <c r="I59" s="61" t="s">
        <v>34</v>
      </c>
      <c r="J59" s="36">
        <f>COUNTA(A41:A46)+COUNTA(A51:A56)</f>
        <v>0</v>
      </c>
      <c r="K59" s="26"/>
    </row>
    <row r="60" spans="1:15" x14ac:dyDescent="0.2">
      <c r="A60" s="88"/>
      <c r="B60" s="31"/>
      <c r="C60" s="31"/>
      <c r="D60" s="31"/>
      <c r="E60" s="32"/>
      <c r="F60" s="87"/>
      <c r="G60" s="87"/>
      <c r="H60" s="87"/>
      <c r="I60" s="61" t="s">
        <v>53</v>
      </c>
      <c r="J60" s="62">
        <f>COUNTIF(F41:F56,"All Days")</f>
        <v>0</v>
      </c>
      <c r="K60" s="26"/>
    </row>
    <row r="61" spans="1:15" ht="13.5" thickBot="1" x14ac:dyDescent="0.25">
      <c r="A61" s="35" t="str">
        <f>IF($J$22="","","NB! Qualifying event: ")&amp;IF(OR($J$22="M15",$J$22="M25",$J$22="Sat",$J$22="W15"),"Minimum 1 Assistant Referee",IF($J$22="W25","Min. 1 Ass't Referee R64, and Chair Umpires from R32",IF($J$22="W60","Chair Umpires all rounds",)))</f>
        <v/>
      </c>
      <c r="B61" s="31"/>
      <c r="C61" s="31"/>
      <c r="D61" s="31"/>
      <c r="E61" s="32"/>
      <c r="F61" s="87"/>
      <c r="G61" s="87"/>
      <c r="H61" s="87"/>
      <c r="I61" s="61" t="s">
        <v>75</v>
      </c>
      <c r="J61" s="37">
        <f>COUNTIF(K41:K56,1)</f>
        <v>0</v>
      </c>
      <c r="K61" s="26"/>
    </row>
    <row r="62" spans="1:15" ht="6" customHeight="1" x14ac:dyDescent="0.2"/>
    <row r="63" spans="1:15" x14ac:dyDescent="0.2">
      <c r="A63" s="17" t="s">
        <v>14</v>
      </c>
    </row>
    <row r="64" spans="1:15" ht="13.5" customHeight="1" x14ac:dyDescent="0.2">
      <c r="A64" s="95"/>
      <c r="B64" s="95"/>
      <c r="C64" s="95"/>
      <c r="D64" s="95"/>
      <c r="E64" s="95"/>
      <c r="F64" s="95"/>
      <c r="G64" s="95"/>
      <c r="H64" s="95"/>
      <c r="I64" s="95"/>
      <c r="J64" s="95"/>
    </row>
    <row r="65" spans="1:10" ht="13.5" customHeight="1" x14ac:dyDescent="0.2">
      <c r="A65" s="96"/>
      <c r="B65" s="96"/>
      <c r="C65" s="96"/>
      <c r="D65" s="96"/>
      <c r="E65" s="96"/>
      <c r="F65" s="96"/>
      <c r="G65" s="96"/>
      <c r="H65" s="96"/>
      <c r="I65" s="96"/>
      <c r="J65" s="96"/>
    </row>
    <row r="66" spans="1:10" ht="13.5" customHeight="1" x14ac:dyDescent="0.2">
      <c r="A66" s="95"/>
      <c r="B66" s="95"/>
      <c r="C66" s="95"/>
      <c r="D66" s="95"/>
      <c r="E66" s="95"/>
      <c r="F66" s="95"/>
      <c r="G66" s="95"/>
      <c r="H66" s="95"/>
      <c r="I66" s="95"/>
      <c r="J66" s="95"/>
    </row>
    <row r="67" spans="1:10" ht="13.5" customHeight="1" x14ac:dyDescent="0.2">
      <c r="A67" s="96"/>
      <c r="B67" s="96"/>
      <c r="C67" s="96"/>
      <c r="D67" s="96"/>
      <c r="E67" s="96"/>
      <c r="F67" s="96"/>
      <c r="G67" s="96"/>
      <c r="H67" s="96"/>
      <c r="I67" s="96"/>
      <c r="J67" s="96"/>
    </row>
    <row r="68" spans="1:10" ht="13.5" customHeight="1" x14ac:dyDescent="0.2">
      <c r="A68" s="27"/>
      <c r="B68" s="27"/>
      <c r="C68" s="27"/>
      <c r="D68" s="27"/>
      <c r="E68" s="27"/>
      <c r="F68" s="27"/>
      <c r="G68" s="27"/>
      <c r="H68" s="27"/>
      <c r="I68" s="27"/>
      <c r="J68" s="27"/>
    </row>
    <row r="69" spans="1:10" ht="6" customHeight="1" x14ac:dyDescent="0.2"/>
    <row r="77" spans="1:10" ht="13.5" customHeight="1" x14ac:dyDescent="0.2"/>
    <row r="79" spans="1:10" hidden="1" x14ac:dyDescent="0.2"/>
    <row r="80" spans="1:10" ht="12" hidden="1" customHeight="1" x14ac:dyDescent="0.2">
      <c r="A80" s="22"/>
      <c r="B80" s="22"/>
      <c r="C80" s="22"/>
      <c r="D80" s="22"/>
      <c r="E80" s="22"/>
      <c r="F80" s="22"/>
      <c r="G80" s="22"/>
      <c r="H80" s="22"/>
      <c r="I80" s="22"/>
      <c r="J80" s="22"/>
    </row>
    <row r="81" spans="1:11" hidden="1" x14ac:dyDescent="0.2">
      <c r="A81" s="38" t="s">
        <v>37</v>
      </c>
      <c r="B81" s="38"/>
      <c r="C81" s="38" t="s">
        <v>15</v>
      </c>
      <c r="D81" s="38" t="s">
        <v>17</v>
      </c>
      <c r="E81" s="38" t="s">
        <v>18</v>
      </c>
      <c r="F81" s="38" t="s">
        <v>19</v>
      </c>
      <c r="G81" s="38"/>
      <c r="H81" s="38" t="s">
        <v>24</v>
      </c>
      <c r="I81" s="38" t="s">
        <v>21</v>
      </c>
      <c r="K81" s="125" t="s">
        <v>100</v>
      </c>
    </row>
    <row r="82" spans="1:11" hidden="1" x14ac:dyDescent="0.2">
      <c r="A82" s="39" t="s">
        <v>131</v>
      </c>
      <c r="B82" s="40"/>
      <c r="C82" s="40" t="s">
        <v>88</v>
      </c>
      <c r="D82" s="40" t="s">
        <v>88</v>
      </c>
      <c r="E82" s="40" t="s">
        <v>91</v>
      </c>
      <c r="F82" s="40" t="s">
        <v>91</v>
      </c>
      <c r="G82" s="40" t="s">
        <v>22</v>
      </c>
      <c r="H82" s="40" t="s">
        <v>22</v>
      </c>
      <c r="I82" s="40" t="s">
        <v>158</v>
      </c>
      <c r="K82" s="125" t="s">
        <v>99</v>
      </c>
    </row>
    <row r="83" spans="1:11" hidden="1" x14ac:dyDescent="0.2">
      <c r="A83" s="39" t="s">
        <v>132</v>
      </c>
      <c r="B83" s="41"/>
      <c r="C83" s="40" t="s">
        <v>89</v>
      </c>
      <c r="D83" s="40" t="s">
        <v>89</v>
      </c>
      <c r="E83" s="40" t="s">
        <v>92</v>
      </c>
      <c r="F83" s="40" t="s">
        <v>92</v>
      </c>
      <c r="G83" s="40" t="s">
        <v>23</v>
      </c>
      <c r="H83" s="40" t="s">
        <v>60</v>
      </c>
      <c r="I83" s="40" t="s">
        <v>157</v>
      </c>
      <c r="K83" s="125" t="s">
        <v>98</v>
      </c>
    </row>
    <row r="84" spans="1:11" hidden="1" x14ac:dyDescent="0.2">
      <c r="A84" s="39" t="s">
        <v>133</v>
      </c>
      <c r="B84" s="40"/>
      <c r="C84" s="40"/>
      <c r="D84" s="40" t="s">
        <v>90</v>
      </c>
      <c r="E84" s="40" t="s">
        <v>93</v>
      </c>
      <c r="F84" s="40" t="s">
        <v>93</v>
      </c>
      <c r="G84" s="40" t="s">
        <v>112</v>
      </c>
      <c r="H84" s="40"/>
      <c r="I84" s="40" t="s">
        <v>23</v>
      </c>
      <c r="K84" s="125" t="s">
        <v>97</v>
      </c>
    </row>
    <row r="85" spans="1:11" hidden="1" x14ac:dyDescent="0.2">
      <c r="A85" s="39" t="s">
        <v>134</v>
      </c>
      <c r="B85" s="40"/>
      <c r="C85" s="40"/>
      <c r="D85" s="40" t="s">
        <v>91</v>
      </c>
      <c r="E85" s="40" t="s">
        <v>94</v>
      </c>
      <c r="F85" s="40" t="s">
        <v>94</v>
      </c>
      <c r="G85" s="40" t="s">
        <v>113</v>
      </c>
      <c r="H85" s="40"/>
      <c r="I85" s="40"/>
      <c r="K85" s="125" t="s">
        <v>96</v>
      </c>
    </row>
    <row r="86" spans="1:11" hidden="1" x14ac:dyDescent="0.2">
      <c r="A86" s="39" t="s">
        <v>135</v>
      </c>
      <c r="B86" s="40"/>
      <c r="C86" s="40"/>
      <c r="D86" s="40" t="s">
        <v>92</v>
      </c>
      <c r="E86" s="40" t="s">
        <v>95</v>
      </c>
      <c r="F86" s="40" t="s">
        <v>95</v>
      </c>
      <c r="G86" s="40"/>
      <c r="H86" s="40"/>
      <c r="I86" s="40"/>
    </row>
    <row r="87" spans="1:11" hidden="1" x14ac:dyDescent="0.2">
      <c r="A87" s="39" t="s">
        <v>136</v>
      </c>
      <c r="B87" s="40"/>
      <c r="C87" s="38"/>
      <c r="D87" s="40" t="s">
        <v>93</v>
      </c>
      <c r="E87" s="40" t="s">
        <v>16</v>
      </c>
      <c r="F87" s="40" t="s">
        <v>20</v>
      </c>
      <c r="G87" s="40"/>
      <c r="H87" s="40"/>
      <c r="I87" s="40"/>
    </row>
    <row r="88" spans="1:11" hidden="1" x14ac:dyDescent="0.2">
      <c r="A88" s="39" t="s">
        <v>137</v>
      </c>
      <c r="B88" s="42"/>
      <c r="C88" s="40"/>
      <c r="D88" s="40" t="s">
        <v>94</v>
      </c>
      <c r="E88" s="40"/>
      <c r="F88" s="40" t="s">
        <v>16</v>
      </c>
      <c r="G88" s="40"/>
      <c r="H88" s="40"/>
      <c r="I88" s="40"/>
      <c r="J88" s="40"/>
    </row>
    <row r="89" spans="1:11" hidden="1" x14ac:dyDescent="0.2">
      <c r="A89" s="40"/>
      <c r="B89" s="40"/>
      <c r="C89" s="40"/>
      <c r="D89" s="42"/>
      <c r="E89" s="42"/>
      <c r="F89" s="42"/>
      <c r="G89" s="42"/>
      <c r="H89" s="42"/>
      <c r="I89" s="42"/>
      <c r="J89" s="42"/>
    </row>
    <row r="90" spans="1:11" hidden="1" x14ac:dyDescent="0.2">
      <c r="A90" s="46" t="s">
        <v>43</v>
      </c>
      <c r="B90" s="42"/>
      <c r="C90" s="38" t="s">
        <v>25</v>
      </c>
      <c r="D90" s="42"/>
      <c r="E90" s="42"/>
      <c r="F90" s="42"/>
      <c r="G90" s="42"/>
      <c r="H90" s="42"/>
      <c r="I90" s="42"/>
      <c r="J90" s="42"/>
    </row>
    <row r="91" spans="1:11" hidden="1" x14ac:dyDescent="0.2">
      <c r="A91" s="43">
        <v>32</v>
      </c>
      <c r="B91" s="42"/>
      <c r="C91" s="43" t="s">
        <v>26</v>
      </c>
      <c r="D91" s="42"/>
      <c r="E91" s="42"/>
      <c r="F91" s="42"/>
      <c r="G91" s="42"/>
      <c r="H91" s="42"/>
      <c r="I91" s="42"/>
      <c r="J91" s="42"/>
    </row>
    <row r="92" spans="1:11" hidden="1" x14ac:dyDescent="0.2">
      <c r="A92" s="43">
        <v>48</v>
      </c>
      <c r="B92" s="42"/>
      <c r="C92" s="43" t="s">
        <v>27</v>
      </c>
      <c r="D92" s="42"/>
      <c r="E92" s="42"/>
      <c r="F92" s="42"/>
      <c r="G92" s="42"/>
      <c r="H92" s="42"/>
      <c r="I92" s="42"/>
      <c r="J92" s="42"/>
    </row>
    <row r="93" spans="1:11" hidden="1" x14ac:dyDescent="0.2">
      <c r="A93" s="43">
        <v>64</v>
      </c>
      <c r="B93" s="42"/>
      <c r="C93" s="43" t="s">
        <v>29</v>
      </c>
      <c r="D93" s="42"/>
      <c r="E93" s="42"/>
      <c r="F93" s="42"/>
      <c r="G93" s="42"/>
      <c r="H93" s="42"/>
      <c r="I93" s="42"/>
      <c r="J93" s="42"/>
    </row>
    <row r="94" spans="1:11" hidden="1" x14ac:dyDescent="0.2">
      <c r="A94" s="43">
        <v>128</v>
      </c>
      <c r="B94" s="42"/>
      <c r="C94" s="43" t="s">
        <v>28</v>
      </c>
      <c r="D94" s="42"/>
      <c r="E94" s="42"/>
      <c r="F94" s="42"/>
      <c r="G94" s="42"/>
      <c r="H94" s="42"/>
      <c r="I94" s="42"/>
      <c r="J94" s="42"/>
    </row>
    <row r="95" spans="1:11" hidden="1" x14ac:dyDescent="0.2">
      <c r="A95" s="47"/>
      <c r="B95" s="47"/>
      <c r="C95" s="47"/>
      <c r="D95" s="47"/>
      <c r="E95" s="57"/>
      <c r="F95" s="57"/>
      <c r="G95" s="57"/>
      <c r="H95" s="57"/>
      <c r="I95" s="57"/>
      <c r="J95" s="57"/>
    </row>
    <row r="96" spans="1:11" hidden="1" x14ac:dyDescent="0.2">
      <c r="A96" s="48" t="s">
        <v>131</v>
      </c>
      <c r="B96" s="47"/>
      <c r="C96" s="47">
        <v>15</v>
      </c>
      <c r="D96" s="47" t="s">
        <v>117</v>
      </c>
      <c r="E96" s="89" t="s">
        <v>76</v>
      </c>
      <c r="F96" s="57"/>
      <c r="G96" s="57"/>
      <c r="H96" s="57"/>
      <c r="I96" s="57"/>
      <c r="J96" s="57"/>
      <c r="K96" s="58"/>
    </row>
    <row r="97" spans="1:17" hidden="1" x14ac:dyDescent="0.2">
      <c r="A97" s="48" t="s">
        <v>132</v>
      </c>
      <c r="B97" s="47"/>
      <c r="C97" s="47">
        <v>25</v>
      </c>
      <c r="D97" s="47" t="s">
        <v>106</v>
      </c>
      <c r="E97" s="90" t="s">
        <v>77</v>
      </c>
      <c r="F97" s="57"/>
      <c r="G97" s="57"/>
      <c r="H97" s="57"/>
      <c r="I97" s="57"/>
      <c r="J97" s="57"/>
      <c r="K97" s="58"/>
    </row>
    <row r="98" spans="1:17" hidden="1" x14ac:dyDescent="0.2">
      <c r="A98" s="48" t="s">
        <v>133</v>
      </c>
      <c r="B98" s="47"/>
      <c r="C98" s="47">
        <v>15</v>
      </c>
      <c r="D98" s="47" t="s">
        <v>118</v>
      </c>
      <c r="E98" s="89" t="s">
        <v>76</v>
      </c>
      <c r="F98" s="57"/>
      <c r="G98" s="57"/>
      <c r="H98" s="57"/>
      <c r="I98" s="57"/>
      <c r="J98" s="57"/>
      <c r="K98" s="58"/>
    </row>
    <row r="99" spans="1:17" hidden="1" x14ac:dyDescent="0.2">
      <c r="A99" s="48" t="s">
        <v>134</v>
      </c>
      <c r="B99" s="47"/>
      <c r="C99" s="47">
        <v>25</v>
      </c>
      <c r="D99" s="47" t="s">
        <v>44</v>
      </c>
      <c r="E99" s="90" t="s">
        <v>77</v>
      </c>
      <c r="F99" s="57"/>
      <c r="G99" s="57"/>
      <c r="H99" s="57"/>
      <c r="I99" s="57"/>
      <c r="J99" s="57"/>
      <c r="K99" s="58"/>
    </row>
    <row r="100" spans="1:17" hidden="1" x14ac:dyDescent="0.2">
      <c r="A100" s="48" t="s">
        <v>135</v>
      </c>
      <c r="B100" s="47"/>
      <c r="C100" s="47">
        <v>50</v>
      </c>
      <c r="D100" s="47" t="s">
        <v>119</v>
      </c>
      <c r="E100" s="89" t="s">
        <v>78</v>
      </c>
      <c r="F100" s="57"/>
      <c r="G100" s="57"/>
      <c r="H100" s="57"/>
      <c r="I100" s="57"/>
      <c r="J100" s="57"/>
      <c r="K100" s="58"/>
    </row>
    <row r="101" spans="1:17" hidden="1" x14ac:dyDescent="0.2">
      <c r="A101" s="48" t="s">
        <v>136</v>
      </c>
      <c r="B101" s="47"/>
      <c r="C101" s="47">
        <v>80</v>
      </c>
      <c r="D101" s="47" t="s">
        <v>120</v>
      </c>
      <c r="E101" s="89" t="s">
        <v>78</v>
      </c>
      <c r="F101" s="57"/>
      <c r="G101" s="57"/>
      <c r="H101" s="57"/>
      <c r="I101" s="57"/>
      <c r="J101" s="57"/>
      <c r="K101" s="58"/>
    </row>
    <row r="102" spans="1:17" hidden="1" x14ac:dyDescent="0.2">
      <c r="A102" s="48" t="s">
        <v>137</v>
      </c>
      <c r="B102" s="47"/>
      <c r="C102" s="47">
        <v>100</v>
      </c>
      <c r="D102" s="47" t="s">
        <v>45</v>
      </c>
      <c r="E102" s="89" t="s">
        <v>78</v>
      </c>
      <c r="F102" s="57"/>
      <c r="G102" s="57"/>
      <c r="H102" s="57"/>
      <c r="I102" s="57"/>
      <c r="J102" s="57"/>
      <c r="K102" s="58"/>
    </row>
    <row r="103" spans="1:17" hidden="1" x14ac:dyDescent="0.2">
      <c r="I103" s="57"/>
      <c r="J103" s="57"/>
      <c r="K103" s="58"/>
    </row>
    <row r="104" spans="1:17" hidden="1" x14ac:dyDescent="0.2">
      <c r="A104" s="79">
        <v>1</v>
      </c>
      <c r="B104" s="81">
        <v>2</v>
      </c>
      <c r="C104" s="102">
        <v>3</v>
      </c>
      <c r="D104" s="102">
        <v>4</v>
      </c>
      <c r="E104" s="112">
        <v>5</v>
      </c>
      <c r="F104" s="113">
        <v>6</v>
      </c>
      <c r="G104" s="102">
        <v>7</v>
      </c>
      <c r="H104" s="102">
        <v>8</v>
      </c>
      <c r="I104" s="112">
        <v>9</v>
      </c>
      <c r="J104" s="113">
        <v>10</v>
      </c>
      <c r="K104" s="102">
        <v>11</v>
      </c>
      <c r="L104" s="102">
        <v>12</v>
      </c>
      <c r="M104" s="112">
        <v>13</v>
      </c>
      <c r="N104" s="113">
        <v>14</v>
      </c>
      <c r="O104" s="80">
        <v>15</v>
      </c>
      <c r="P104" s="80">
        <v>16</v>
      </c>
      <c r="Q104" s="79">
        <v>17</v>
      </c>
    </row>
    <row r="105" spans="1:17" hidden="1" x14ac:dyDescent="0.2">
      <c r="A105" s="81"/>
      <c r="B105" s="101" t="s">
        <v>73</v>
      </c>
      <c r="C105" s="123" t="s">
        <v>61</v>
      </c>
      <c r="D105" s="122" t="s">
        <v>86</v>
      </c>
      <c r="E105" s="123" t="s">
        <v>62</v>
      </c>
      <c r="F105" s="122" t="s">
        <v>86</v>
      </c>
      <c r="G105" s="123" t="s">
        <v>63</v>
      </c>
      <c r="H105" s="122" t="s">
        <v>86</v>
      </c>
      <c r="I105" s="123" t="s">
        <v>64</v>
      </c>
      <c r="J105" s="122" t="s">
        <v>86</v>
      </c>
      <c r="K105" s="123" t="s">
        <v>65</v>
      </c>
      <c r="L105" s="122" t="s">
        <v>86</v>
      </c>
      <c r="M105" s="123" t="s">
        <v>66</v>
      </c>
      <c r="N105" s="103"/>
      <c r="O105" s="119" t="s">
        <v>70</v>
      </c>
      <c r="P105" s="56" t="s">
        <v>69</v>
      </c>
      <c r="Q105" s="81" t="s">
        <v>72</v>
      </c>
    </row>
    <row r="106" spans="1:17" hidden="1" x14ac:dyDescent="0.2">
      <c r="A106" s="82" t="s">
        <v>121</v>
      </c>
      <c r="B106" s="101">
        <v>4</v>
      </c>
      <c r="C106" s="104" t="s">
        <v>51</v>
      </c>
      <c r="D106" s="105" t="s">
        <v>68</v>
      </c>
      <c r="E106" s="104" t="s">
        <v>51</v>
      </c>
      <c r="F106" s="105" t="s">
        <v>68</v>
      </c>
      <c r="G106" s="104" t="s">
        <v>151</v>
      </c>
      <c r="H106" s="105" t="s">
        <v>52</v>
      </c>
      <c r="I106" s="104" t="s">
        <v>153</v>
      </c>
      <c r="J106" s="105" t="s">
        <v>52</v>
      </c>
      <c r="K106" s="104"/>
      <c r="L106" s="105"/>
      <c r="M106" s="104"/>
      <c r="N106" s="105"/>
      <c r="O106" s="120" t="s">
        <v>52</v>
      </c>
      <c r="P106" s="83" t="s">
        <v>79</v>
      </c>
      <c r="Q106" s="83" t="s">
        <v>79</v>
      </c>
    </row>
    <row r="107" spans="1:17" hidden="1" x14ac:dyDescent="0.2">
      <c r="A107" s="82" t="s">
        <v>122</v>
      </c>
      <c r="B107" s="101">
        <v>4</v>
      </c>
      <c r="C107" s="106" t="s">
        <v>67</v>
      </c>
      <c r="D107" s="107" t="s">
        <v>71</v>
      </c>
      <c r="E107" s="108" t="s">
        <v>51</v>
      </c>
      <c r="F107" s="109" t="s">
        <v>68</v>
      </c>
      <c r="G107" s="106" t="s">
        <v>51</v>
      </c>
      <c r="H107" s="107" t="s">
        <v>68</v>
      </c>
      <c r="I107" s="108" t="s">
        <v>51</v>
      </c>
      <c r="J107" s="114" t="s">
        <v>71</v>
      </c>
      <c r="K107" s="117"/>
      <c r="L107" s="105"/>
      <c r="M107" s="104"/>
      <c r="N107" s="105"/>
      <c r="O107" s="120" t="s">
        <v>52</v>
      </c>
      <c r="P107" s="83" t="s">
        <v>110</v>
      </c>
      <c r="Q107" s="83" t="s">
        <v>110</v>
      </c>
    </row>
    <row r="108" spans="1:17" hidden="1" x14ac:dyDescent="0.2">
      <c r="A108" s="56" t="s">
        <v>123</v>
      </c>
      <c r="B108" s="101">
        <v>4</v>
      </c>
      <c r="C108" s="104" t="s">
        <v>67</v>
      </c>
      <c r="D108" s="105" t="s">
        <v>68</v>
      </c>
      <c r="E108" s="104" t="s">
        <v>51</v>
      </c>
      <c r="F108" s="105" t="s">
        <v>68</v>
      </c>
      <c r="G108" s="104" t="s">
        <v>51</v>
      </c>
      <c r="H108" s="105" t="s">
        <v>68</v>
      </c>
      <c r="I108" s="104" t="s">
        <v>51</v>
      </c>
      <c r="J108" s="105" t="s">
        <v>68</v>
      </c>
      <c r="K108" s="104"/>
      <c r="L108" s="105"/>
      <c r="M108" s="104"/>
      <c r="N108" s="105"/>
      <c r="O108" s="120" t="s">
        <v>52</v>
      </c>
      <c r="P108" s="83" t="s">
        <v>80</v>
      </c>
      <c r="Q108" s="83" t="s">
        <v>80</v>
      </c>
    </row>
    <row r="109" spans="1:17" hidden="1" x14ac:dyDescent="0.2">
      <c r="A109" s="56" t="s">
        <v>124</v>
      </c>
      <c r="B109" s="101">
        <v>4</v>
      </c>
      <c r="C109" s="104" t="s">
        <v>67</v>
      </c>
      <c r="D109" s="105" t="s">
        <v>68</v>
      </c>
      <c r="E109" s="104" t="s">
        <v>51</v>
      </c>
      <c r="F109" s="105" t="s">
        <v>68</v>
      </c>
      <c r="G109" s="104" t="s">
        <v>51</v>
      </c>
      <c r="H109" s="105" t="s">
        <v>68</v>
      </c>
      <c r="I109" s="104" t="s">
        <v>51</v>
      </c>
      <c r="J109" s="105" t="s">
        <v>68</v>
      </c>
      <c r="K109" s="104"/>
      <c r="L109" s="105"/>
      <c r="M109" s="104"/>
      <c r="N109" s="105"/>
      <c r="O109" s="120" t="s">
        <v>52</v>
      </c>
      <c r="P109" s="83" t="s">
        <v>81</v>
      </c>
      <c r="Q109" s="83" t="s">
        <v>81</v>
      </c>
    </row>
    <row r="110" spans="1:17" hidden="1" x14ac:dyDescent="0.2">
      <c r="A110" s="83" t="s">
        <v>125</v>
      </c>
      <c r="B110" s="101">
        <v>5</v>
      </c>
      <c r="C110" s="108" t="s">
        <v>67</v>
      </c>
      <c r="D110" s="109" t="s">
        <v>68</v>
      </c>
      <c r="E110" s="108" t="s">
        <v>67</v>
      </c>
      <c r="F110" s="109" t="s">
        <v>68</v>
      </c>
      <c r="G110" s="108" t="s">
        <v>51</v>
      </c>
      <c r="H110" s="109" t="s">
        <v>68</v>
      </c>
      <c r="I110" s="106" t="s">
        <v>51</v>
      </c>
      <c r="J110" s="107" t="s">
        <v>68</v>
      </c>
      <c r="K110" s="106" t="s">
        <v>51</v>
      </c>
      <c r="L110" s="107" t="s">
        <v>52</v>
      </c>
      <c r="M110" s="104"/>
      <c r="N110" s="121"/>
      <c r="O110" s="120" t="s">
        <v>52</v>
      </c>
      <c r="P110" s="83" t="s">
        <v>111</v>
      </c>
      <c r="Q110" s="83" t="s">
        <v>111</v>
      </c>
    </row>
    <row r="111" spans="1:17" hidden="1" x14ac:dyDescent="0.2">
      <c r="A111" s="84" t="s">
        <v>126</v>
      </c>
      <c r="B111" s="101">
        <v>4</v>
      </c>
      <c r="C111" s="106" t="s">
        <v>67</v>
      </c>
      <c r="D111" s="107" t="s">
        <v>71</v>
      </c>
      <c r="E111" s="108" t="s">
        <v>51</v>
      </c>
      <c r="F111" s="109" t="s">
        <v>68</v>
      </c>
      <c r="G111" s="106" t="s">
        <v>51</v>
      </c>
      <c r="H111" s="107" t="s">
        <v>68</v>
      </c>
      <c r="I111" s="108" t="s">
        <v>51</v>
      </c>
      <c r="J111" s="114" t="s">
        <v>71</v>
      </c>
      <c r="K111" s="117"/>
      <c r="L111" s="105"/>
      <c r="M111" s="104"/>
      <c r="N111" s="105"/>
      <c r="O111" s="120" t="s">
        <v>52</v>
      </c>
      <c r="P111" s="83" t="s">
        <v>109</v>
      </c>
      <c r="Q111" s="83" t="s">
        <v>109</v>
      </c>
    </row>
    <row r="112" spans="1:17" hidden="1" x14ac:dyDescent="0.2">
      <c r="A112" s="84" t="s">
        <v>107</v>
      </c>
      <c r="B112" s="101">
        <v>5</v>
      </c>
      <c r="C112" s="106" t="s">
        <v>67</v>
      </c>
      <c r="D112" s="107" t="s">
        <v>71</v>
      </c>
      <c r="E112" s="108" t="s">
        <v>67</v>
      </c>
      <c r="F112" s="109" t="s">
        <v>71</v>
      </c>
      <c r="G112" s="106" t="s">
        <v>51</v>
      </c>
      <c r="H112" s="107" t="s">
        <v>68</v>
      </c>
      <c r="I112" s="108" t="s">
        <v>51</v>
      </c>
      <c r="J112" s="109" t="s">
        <v>68</v>
      </c>
      <c r="K112" s="117" t="s">
        <v>51</v>
      </c>
      <c r="L112" s="105" t="s">
        <v>71</v>
      </c>
      <c r="M112" s="104"/>
      <c r="N112" s="105"/>
      <c r="O112" s="120" t="s">
        <v>52</v>
      </c>
      <c r="P112" s="83" t="s">
        <v>87</v>
      </c>
      <c r="Q112" s="83" t="s">
        <v>87</v>
      </c>
    </row>
    <row r="113" spans="1:17" hidden="1" x14ac:dyDescent="0.2">
      <c r="A113" s="83" t="s">
        <v>127</v>
      </c>
      <c r="B113" s="101">
        <v>5</v>
      </c>
      <c r="C113" s="108" t="s">
        <v>67</v>
      </c>
      <c r="D113" s="109" t="s">
        <v>68</v>
      </c>
      <c r="E113" s="106" t="s">
        <v>67</v>
      </c>
      <c r="F113" s="107" t="s">
        <v>71</v>
      </c>
      <c r="G113" s="108" t="s">
        <v>51</v>
      </c>
      <c r="H113" s="109" t="s">
        <v>68</v>
      </c>
      <c r="I113" s="108" t="s">
        <v>51</v>
      </c>
      <c r="J113" s="109" t="s">
        <v>68</v>
      </c>
      <c r="K113" s="106" t="s">
        <v>51</v>
      </c>
      <c r="L113" s="107" t="s">
        <v>68</v>
      </c>
      <c r="M113" s="104"/>
      <c r="N113" s="105"/>
      <c r="O113" s="120" t="s">
        <v>52</v>
      </c>
      <c r="P113" s="83" t="s">
        <v>82</v>
      </c>
      <c r="Q113" s="83" t="s">
        <v>82</v>
      </c>
    </row>
    <row r="114" spans="1:17" hidden="1" x14ac:dyDescent="0.2">
      <c r="A114" s="83" t="s">
        <v>128</v>
      </c>
      <c r="B114" s="101">
        <v>5</v>
      </c>
      <c r="C114" s="108" t="s">
        <v>67</v>
      </c>
      <c r="D114" s="109" t="s">
        <v>68</v>
      </c>
      <c r="E114" s="106" t="s">
        <v>67</v>
      </c>
      <c r="F114" s="107" t="s">
        <v>71</v>
      </c>
      <c r="G114" s="108" t="s">
        <v>51</v>
      </c>
      <c r="H114" s="114" t="s">
        <v>68</v>
      </c>
      <c r="I114" s="108" t="s">
        <v>51</v>
      </c>
      <c r="J114" s="114" t="s">
        <v>68</v>
      </c>
      <c r="K114" s="106" t="s">
        <v>51</v>
      </c>
      <c r="L114" s="107" t="s">
        <v>68</v>
      </c>
      <c r="M114" s="104"/>
      <c r="N114" s="105"/>
      <c r="O114" s="120" t="s">
        <v>52</v>
      </c>
      <c r="P114" s="83" t="s">
        <v>83</v>
      </c>
      <c r="Q114" s="83" t="s">
        <v>83</v>
      </c>
    </row>
    <row r="115" spans="1:17" ht="13.5" hidden="1" thickBot="1" x14ac:dyDescent="0.25">
      <c r="A115" s="83" t="s">
        <v>108</v>
      </c>
      <c r="B115" s="101">
        <v>6</v>
      </c>
      <c r="C115" s="110" t="s">
        <v>67</v>
      </c>
      <c r="D115" s="111" t="s">
        <v>68</v>
      </c>
      <c r="E115" s="110" t="s">
        <v>67</v>
      </c>
      <c r="F115" s="111" t="s">
        <v>68</v>
      </c>
      <c r="G115" s="115" t="s">
        <v>67</v>
      </c>
      <c r="H115" s="116" t="s">
        <v>71</v>
      </c>
      <c r="I115" s="110" t="s">
        <v>51</v>
      </c>
      <c r="J115" s="111" t="s">
        <v>68</v>
      </c>
      <c r="K115" s="115" t="s">
        <v>51</v>
      </c>
      <c r="L115" s="118" t="s">
        <v>68</v>
      </c>
      <c r="M115" s="115" t="s">
        <v>51</v>
      </c>
      <c r="N115" s="116" t="s">
        <v>71</v>
      </c>
      <c r="O115" s="120" t="s">
        <v>52</v>
      </c>
      <c r="P115" s="83" t="s">
        <v>84</v>
      </c>
      <c r="Q115" s="83" t="s">
        <v>84</v>
      </c>
    </row>
    <row r="116" spans="1:17" hidden="1" x14ac:dyDescent="0.2"/>
    <row r="117" spans="1:17" hidden="1" x14ac:dyDescent="0.2">
      <c r="A117" s="11">
        <v>1</v>
      </c>
      <c r="B117" s="124" t="s">
        <v>138</v>
      </c>
      <c r="D117" s="128" t="s">
        <v>166</v>
      </c>
    </row>
    <row r="118" spans="1:17" hidden="1" x14ac:dyDescent="0.2">
      <c r="A118" s="11">
        <v>2</v>
      </c>
      <c r="B118" s="124" t="s">
        <v>139</v>
      </c>
      <c r="D118" s="125" t="s">
        <v>164</v>
      </c>
    </row>
    <row r="119" spans="1:17" hidden="1" x14ac:dyDescent="0.2">
      <c r="A119" s="11">
        <v>3</v>
      </c>
      <c r="B119" s="124" t="s">
        <v>140</v>
      </c>
      <c r="D119" s="125" t="s">
        <v>165</v>
      </c>
    </row>
    <row r="120" spans="1:17" hidden="1" x14ac:dyDescent="0.2">
      <c r="A120" s="11">
        <v>4</v>
      </c>
      <c r="B120" s="124" t="s">
        <v>141</v>
      </c>
      <c r="D120" s="125" t="s">
        <v>155</v>
      </c>
    </row>
    <row r="121" spans="1:17" hidden="1" x14ac:dyDescent="0.2">
      <c r="A121" s="11">
        <v>5</v>
      </c>
      <c r="B121" s="124" t="s">
        <v>142</v>
      </c>
      <c r="D121" s="11" t="s">
        <v>1</v>
      </c>
    </row>
    <row r="122" spans="1:17" hidden="1" x14ac:dyDescent="0.2">
      <c r="A122" s="11">
        <v>6</v>
      </c>
      <c r="B122" s="124" t="s">
        <v>143</v>
      </c>
      <c r="D122" s="125" t="s">
        <v>103</v>
      </c>
    </row>
    <row r="123" spans="1:17" hidden="1" x14ac:dyDescent="0.2">
      <c r="A123" s="11">
        <v>7</v>
      </c>
      <c r="B123" s="124" t="s">
        <v>144</v>
      </c>
    </row>
    <row r="124" spans="1:17" hidden="1" x14ac:dyDescent="0.2">
      <c r="A124" s="11">
        <v>8</v>
      </c>
      <c r="B124" s="124" t="s">
        <v>145</v>
      </c>
      <c r="D124" s="11" t="s">
        <v>163</v>
      </c>
    </row>
    <row r="125" spans="1:17" hidden="1" x14ac:dyDescent="0.2">
      <c r="A125" s="11">
        <v>9</v>
      </c>
      <c r="B125" s="124" t="s">
        <v>146</v>
      </c>
    </row>
    <row r="126" spans="1:17" hidden="1" x14ac:dyDescent="0.2">
      <c r="A126" s="11">
        <v>10</v>
      </c>
      <c r="B126" s="124" t="s">
        <v>147</v>
      </c>
    </row>
    <row r="127" spans="1:17" hidden="1" x14ac:dyDescent="0.2">
      <c r="A127" s="11">
        <v>11</v>
      </c>
      <c r="B127" s="124" t="s">
        <v>148</v>
      </c>
    </row>
    <row r="128" spans="1:17" hidden="1" x14ac:dyDescent="0.2">
      <c r="A128" s="11">
        <v>12</v>
      </c>
      <c r="B128" s="124" t="s">
        <v>149</v>
      </c>
    </row>
    <row r="129" spans="1:2" hidden="1" x14ac:dyDescent="0.2">
      <c r="A129" s="11">
        <v>13</v>
      </c>
      <c r="B129" s="63"/>
    </row>
    <row r="130" spans="1:2" hidden="1" x14ac:dyDescent="0.2">
      <c r="A130" s="11">
        <v>14</v>
      </c>
      <c r="B130" s="63"/>
    </row>
    <row r="131" spans="1:2" hidden="1" x14ac:dyDescent="0.2">
      <c r="A131" s="11">
        <v>15</v>
      </c>
      <c r="B131" s="63"/>
    </row>
    <row r="132" spans="1:2" hidden="1" x14ac:dyDescent="0.2">
      <c r="A132" s="11">
        <v>16</v>
      </c>
      <c r="B132" s="63"/>
    </row>
    <row r="133" spans="1:2" hidden="1" x14ac:dyDescent="0.2">
      <c r="A133" s="11">
        <v>17</v>
      </c>
      <c r="B133" s="63"/>
    </row>
    <row r="134" spans="1:2" hidden="1" x14ac:dyDescent="0.2">
      <c r="A134" s="11">
        <v>18</v>
      </c>
      <c r="B134" s="63"/>
    </row>
    <row r="135" spans="1:2" hidden="1" x14ac:dyDescent="0.2">
      <c r="A135" s="11">
        <v>19</v>
      </c>
      <c r="B135" s="63"/>
    </row>
    <row r="136" spans="1:2" hidden="1" x14ac:dyDescent="0.2">
      <c r="A136" s="11">
        <v>20</v>
      </c>
      <c r="B136" s="63"/>
    </row>
    <row r="137" spans="1:2" hidden="1" x14ac:dyDescent="0.2">
      <c r="A137" s="11">
        <v>21</v>
      </c>
      <c r="B137" s="63"/>
    </row>
    <row r="138" spans="1:2" hidden="1" x14ac:dyDescent="0.2">
      <c r="A138" s="11">
        <v>22</v>
      </c>
      <c r="B138" s="63"/>
    </row>
    <row r="139" spans="1:2" hidden="1" x14ac:dyDescent="0.2">
      <c r="A139" s="11">
        <v>23</v>
      </c>
      <c r="B139" s="63"/>
    </row>
    <row r="140" spans="1:2" hidden="1" x14ac:dyDescent="0.2">
      <c r="A140" s="11">
        <v>24</v>
      </c>
      <c r="B140" s="63"/>
    </row>
    <row r="141" spans="1:2" hidden="1" x14ac:dyDescent="0.2">
      <c r="A141" s="11">
        <v>25</v>
      </c>
      <c r="B141" s="63"/>
    </row>
    <row r="142" spans="1:2" hidden="1" x14ac:dyDescent="0.2">
      <c r="A142" s="11">
        <v>26</v>
      </c>
      <c r="B142" s="63"/>
    </row>
    <row r="143" spans="1:2" hidden="1" x14ac:dyDescent="0.2">
      <c r="A143" s="11">
        <v>27</v>
      </c>
      <c r="B143" s="63"/>
    </row>
    <row r="144" spans="1:2" hidden="1" x14ac:dyDescent="0.2">
      <c r="A144" s="11">
        <v>28</v>
      </c>
      <c r="B144" s="63"/>
    </row>
    <row r="145" spans="1:2" hidden="1" x14ac:dyDescent="0.2">
      <c r="A145" s="11">
        <v>29</v>
      </c>
      <c r="B145" s="63"/>
    </row>
    <row r="146" spans="1:2" hidden="1" x14ac:dyDescent="0.2">
      <c r="A146" s="11">
        <v>30</v>
      </c>
      <c r="B146" s="63"/>
    </row>
    <row r="147" spans="1:2" hidden="1" x14ac:dyDescent="0.2">
      <c r="A147" s="11">
        <v>31</v>
      </c>
      <c r="B147" s="63"/>
    </row>
    <row r="148" spans="1:2" hidden="1" x14ac:dyDescent="0.2"/>
    <row r="149" spans="1:2" hidden="1" x14ac:dyDescent="0.2"/>
  </sheetData>
  <sheetProtection algorithmName="SHA-512" hashValue="irm6nWRKTgO0qH/nfK7jxbWKda68TjlBtC0bLUMXQQ1z04f3fPvn/TDWHGrryOTLbXze9D3za2eSQ2Bc12LaZw==" saltValue="oCs8rYSi4yGVkcLn69QOyg==" spinCount="100000" sheet="1" selectLockedCells="1"/>
  <mergeCells count="64">
    <mergeCell ref="A54:C54"/>
    <mergeCell ref="A55:C55"/>
    <mergeCell ref="A56:C56"/>
    <mergeCell ref="A47:J47"/>
    <mergeCell ref="A48:J48"/>
    <mergeCell ref="D49:J49"/>
    <mergeCell ref="A51:C51"/>
    <mergeCell ref="A52:C52"/>
    <mergeCell ref="A53:C53"/>
    <mergeCell ref="A44:C44"/>
    <mergeCell ref="G44:H44"/>
    <mergeCell ref="A45:C45"/>
    <mergeCell ref="G45:H45"/>
    <mergeCell ref="A46:C46"/>
    <mergeCell ref="G46:H46"/>
    <mergeCell ref="G40:H40"/>
    <mergeCell ref="A41:C41"/>
    <mergeCell ref="G41:H41"/>
    <mergeCell ref="A42:C42"/>
    <mergeCell ref="G42:H42"/>
    <mergeCell ref="A43:C43"/>
    <mergeCell ref="G43:H43"/>
    <mergeCell ref="F34:H34"/>
    <mergeCell ref="A35:C35"/>
    <mergeCell ref="F35:H35"/>
    <mergeCell ref="A36:J36"/>
    <mergeCell ref="A37:J37"/>
    <mergeCell ref="A38:J38"/>
    <mergeCell ref="G31:H31"/>
    <mergeCell ref="A32:C32"/>
    <mergeCell ref="G32:H32"/>
    <mergeCell ref="I32:J32"/>
    <mergeCell ref="A33:C33"/>
    <mergeCell ref="G33:H33"/>
    <mergeCell ref="I33:J33"/>
    <mergeCell ref="G23:H23"/>
    <mergeCell ref="A24:D24"/>
    <mergeCell ref="E24:F24"/>
    <mergeCell ref="G24:H24"/>
    <mergeCell ref="A26:J26"/>
    <mergeCell ref="B28:C28"/>
    <mergeCell ref="E28:F28"/>
    <mergeCell ref="H28:J28"/>
    <mergeCell ref="C20:E20"/>
    <mergeCell ref="G20:H20"/>
    <mergeCell ref="I20:J20"/>
    <mergeCell ref="G21:H21"/>
    <mergeCell ref="A22:D22"/>
    <mergeCell ref="E22:F22"/>
    <mergeCell ref="G22:H22"/>
    <mergeCell ref="A16:D16"/>
    <mergeCell ref="E16:F16"/>
    <mergeCell ref="G16:I16"/>
    <mergeCell ref="C19:E19"/>
    <mergeCell ref="G19:H19"/>
    <mergeCell ref="I19:J19"/>
    <mergeCell ref="D1:G1"/>
    <mergeCell ref="D2:G2"/>
    <mergeCell ref="A8:J8"/>
    <mergeCell ref="A14:D14"/>
    <mergeCell ref="E14:I14"/>
    <mergeCell ref="A15:D15"/>
    <mergeCell ref="E15:F15"/>
    <mergeCell ref="G15:I15"/>
  </mergeCells>
  <conditionalFormatting sqref="A32:C33 A36:A38">
    <cfRule type="cellIs" dxfId="109" priority="54" stopIfTrue="1" operator="equal">
      <formula>"ITF appointed Supervisor"</formula>
    </cfRule>
  </conditionalFormatting>
  <conditionalFormatting sqref="F32:F33">
    <cfRule type="expression" dxfId="108" priority="53" stopIfTrue="1">
      <formula>$B$23&gt;49</formula>
    </cfRule>
  </conditionalFormatting>
  <conditionalFormatting sqref="E33">
    <cfRule type="expression" dxfId="107" priority="52" stopIfTrue="1">
      <formula>$B$23=100</formula>
    </cfRule>
  </conditionalFormatting>
  <conditionalFormatting sqref="I33">
    <cfRule type="expression" dxfId="106" priority="51" stopIfTrue="1">
      <formula>$F$33="No"</formula>
    </cfRule>
  </conditionalFormatting>
  <conditionalFormatting sqref="A46:F46">
    <cfRule type="expression" dxfId="105" priority="50">
      <formula>$I$46="White"</formula>
    </cfRule>
  </conditionalFormatting>
  <conditionalFormatting sqref="A53:F53 H53">
    <cfRule type="expression" dxfId="104" priority="49" stopIfTrue="1">
      <formula>$I$53&lt;&gt;""</formula>
    </cfRule>
  </conditionalFormatting>
  <conditionalFormatting sqref="A55:F55 H55">
    <cfRule type="expression" dxfId="103" priority="48" stopIfTrue="1">
      <formula>$I$55&lt;&gt;""</formula>
    </cfRule>
  </conditionalFormatting>
  <conditionalFormatting sqref="A56:F56 H56">
    <cfRule type="expression" dxfId="102" priority="47" stopIfTrue="1">
      <formula>$I$56&lt;&gt;""</formula>
    </cfRule>
  </conditionalFormatting>
  <conditionalFormatting sqref="I32">
    <cfRule type="expression" dxfId="101" priority="46" stopIfTrue="1">
      <formula>$F$32="No"</formula>
    </cfRule>
  </conditionalFormatting>
  <conditionalFormatting sqref="A45 D45:F45">
    <cfRule type="expression" dxfId="100" priority="45" stopIfTrue="1">
      <formula>$I$45="White"</formula>
    </cfRule>
  </conditionalFormatting>
  <conditionalFormatting sqref="A54:F54 H54">
    <cfRule type="expression" dxfId="99" priority="44">
      <formula>$I$54&lt;&gt;""</formula>
    </cfRule>
  </conditionalFormatting>
  <conditionalFormatting sqref="E41">
    <cfRule type="expression" dxfId="98" priority="43">
      <formula>$M$41&lt;&gt;""</formula>
    </cfRule>
  </conditionalFormatting>
  <conditionalFormatting sqref="E42">
    <cfRule type="expression" dxfId="97" priority="42">
      <formula>$M$42&lt;&gt;""</formula>
    </cfRule>
  </conditionalFormatting>
  <conditionalFormatting sqref="E44">
    <cfRule type="expression" dxfId="96" priority="41">
      <formula>$M$44&lt;&gt;""</formula>
    </cfRule>
  </conditionalFormatting>
  <conditionalFormatting sqref="E45">
    <cfRule type="expression" dxfId="95" priority="40">
      <formula>$M$45&lt;&gt;""</formula>
    </cfRule>
  </conditionalFormatting>
  <conditionalFormatting sqref="E46">
    <cfRule type="expression" dxfId="94" priority="39">
      <formula>$M$46&lt;&gt;""</formula>
    </cfRule>
  </conditionalFormatting>
  <conditionalFormatting sqref="E43">
    <cfRule type="expression" dxfId="93" priority="38">
      <formula>$M$43&lt;&gt;""</formula>
    </cfRule>
  </conditionalFormatting>
  <conditionalFormatting sqref="A35:C35">
    <cfRule type="cellIs" dxfId="92" priority="37" stopIfTrue="1" operator="equal">
      <formula>"Not applicable"</formula>
    </cfRule>
  </conditionalFormatting>
  <conditionalFormatting sqref="E35">
    <cfRule type="expression" dxfId="91" priority="36">
      <formula>$E$35="Yes"</formula>
    </cfRule>
  </conditionalFormatting>
  <conditionalFormatting sqref="F34 K34:K35">
    <cfRule type="expression" dxfId="90" priority="35">
      <formula>$F$33="No"</formula>
    </cfRule>
  </conditionalFormatting>
  <conditionalFormatting sqref="D28 B28">
    <cfRule type="expression" dxfId="89" priority="34">
      <formula>$N$26=1</formula>
    </cfRule>
  </conditionalFormatting>
  <conditionalFormatting sqref="E28:G28">
    <cfRule type="expression" dxfId="88" priority="33">
      <formula>$N$26=2</formula>
    </cfRule>
  </conditionalFormatting>
  <conditionalFormatting sqref="A14:D14">
    <cfRule type="expression" dxfId="87" priority="32" stopIfTrue="1">
      <formula>$A$14&lt;&gt;"Please complete in Applicant tab"</formula>
    </cfRule>
  </conditionalFormatting>
  <conditionalFormatting sqref="E14:I14">
    <cfRule type="expression" dxfId="86" priority="31" stopIfTrue="1">
      <formula>$E$14&lt;&gt;"Please complete in Applicant tab"</formula>
    </cfRule>
  </conditionalFormatting>
  <conditionalFormatting sqref="F41:G41">
    <cfRule type="expression" dxfId="85" priority="55" stopIfTrue="1">
      <formula>AND($F$41="No",$H$22="W570")</formula>
    </cfRule>
  </conditionalFormatting>
  <conditionalFormatting sqref="G32">
    <cfRule type="expression" dxfId="84" priority="30">
      <formula>$F$32="No*"</formula>
    </cfRule>
  </conditionalFormatting>
  <conditionalFormatting sqref="G33">
    <cfRule type="expression" dxfId="83" priority="29">
      <formula>$F$33="No*"</formula>
    </cfRule>
  </conditionalFormatting>
  <conditionalFormatting sqref="G51">
    <cfRule type="cellIs" dxfId="82" priority="27" operator="equal">
      <formula>"Not Reg."</formula>
    </cfRule>
    <cfRule type="expression" dxfId="81" priority="28">
      <formula>$O$51=1</formula>
    </cfRule>
  </conditionalFormatting>
  <conditionalFormatting sqref="G52">
    <cfRule type="expression" dxfId="80" priority="25">
      <formula>$O$52=1</formula>
    </cfRule>
    <cfRule type="cellIs" dxfId="79" priority="26" operator="equal">
      <formula>"Not Reg."</formula>
    </cfRule>
  </conditionalFormatting>
  <conditionalFormatting sqref="G54">
    <cfRule type="expression" dxfId="78" priority="13">
      <formula>$I$54&lt;&gt;""</formula>
    </cfRule>
    <cfRule type="cellIs" dxfId="77" priority="23" operator="equal">
      <formula>"Not Reg."</formula>
    </cfRule>
    <cfRule type="expression" dxfId="76" priority="24">
      <formula>$O$54=1</formula>
    </cfRule>
  </conditionalFormatting>
  <conditionalFormatting sqref="G55">
    <cfRule type="expression" dxfId="75" priority="12">
      <formula>$I$55&lt;&gt;""</formula>
    </cfRule>
    <cfRule type="cellIs" dxfId="74" priority="21" operator="equal">
      <formula>"Not Reg."</formula>
    </cfRule>
    <cfRule type="expression" dxfId="73" priority="22">
      <formula>$O$55=1</formula>
    </cfRule>
  </conditionalFormatting>
  <conditionalFormatting sqref="G56">
    <cfRule type="cellIs" dxfId="72" priority="19" operator="equal">
      <formula>"Not Reg."</formula>
    </cfRule>
    <cfRule type="expression" dxfId="71" priority="20">
      <formula>$O$56=1</formula>
    </cfRule>
  </conditionalFormatting>
  <conditionalFormatting sqref="I20:J20">
    <cfRule type="cellIs" dxfId="70" priority="18" operator="equal">
      <formula>$G$82</formula>
    </cfRule>
  </conditionalFormatting>
  <conditionalFormatting sqref="F35:I35">
    <cfRule type="expression" dxfId="69" priority="17">
      <formula>$I$20=$G$82</formula>
    </cfRule>
  </conditionalFormatting>
  <conditionalFormatting sqref="J35">
    <cfRule type="expression" dxfId="68" priority="16">
      <formula>$I$20=$G$82</formula>
    </cfRule>
  </conditionalFormatting>
  <conditionalFormatting sqref="G45:H45">
    <cfRule type="expression" dxfId="67" priority="15">
      <formula>$I$45="White"</formula>
    </cfRule>
  </conditionalFormatting>
  <conditionalFormatting sqref="G46:H46">
    <cfRule type="expression" dxfId="66" priority="14">
      <formula>$I$46="White"</formula>
    </cfRule>
  </conditionalFormatting>
  <conditionalFormatting sqref="G53">
    <cfRule type="expression" dxfId="65" priority="9">
      <formula>$I$54&lt;&gt;""</formula>
    </cfRule>
    <cfRule type="cellIs" dxfId="64" priority="10" operator="equal">
      <formula>"Not Reg."</formula>
    </cfRule>
    <cfRule type="expression" dxfId="63" priority="11">
      <formula>$O$54=1</formula>
    </cfRule>
  </conditionalFormatting>
  <conditionalFormatting sqref="A16:D16">
    <cfRule type="expression" dxfId="62" priority="7" stopIfTrue="1">
      <formula>$A$16&lt;&gt;"Please complete in Applicant tab"</formula>
    </cfRule>
  </conditionalFormatting>
  <conditionalFormatting sqref="E16">
    <cfRule type="expression" dxfId="61" priority="6" stopIfTrue="1">
      <formula>$E$16&lt;&gt;"Please complete in Applicant tab"</formula>
    </cfRule>
  </conditionalFormatting>
  <conditionalFormatting sqref="G16">
    <cfRule type="expression" dxfId="60" priority="8" stopIfTrue="1">
      <formula>$G$16&lt;&gt;"Please complete in Applicant tab"</formula>
    </cfRule>
  </conditionalFormatting>
  <conditionalFormatting sqref="A35:E35">
    <cfRule type="expression" dxfId="59" priority="5">
      <formula>OR($F$32="yes",$F$33="Yes")</formula>
    </cfRule>
  </conditionalFormatting>
  <conditionalFormatting sqref="F34:J34">
    <cfRule type="expression" dxfId="58" priority="4">
      <formula>$I$20="Yes"</formula>
    </cfRule>
  </conditionalFormatting>
  <conditionalFormatting sqref="A35:D35">
    <cfRule type="expression" dxfId="57" priority="3">
      <formula>AND($F$32="No*",$F$33="No*")</formula>
    </cfRule>
  </conditionalFormatting>
  <conditionalFormatting sqref="A34:E34">
    <cfRule type="expression" dxfId="56" priority="2">
      <formula>AND($F$32="No*",$F$33="No*")</formula>
    </cfRule>
  </conditionalFormatting>
  <conditionalFormatting sqref="F35:J35">
    <cfRule type="expression" dxfId="55" priority="1">
      <formula>$I$20="NO"</formula>
    </cfRule>
  </conditionalFormatting>
  <dataValidations count="22">
    <dataValidation type="list" allowBlank="1" showInputMessage="1" showErrorMessage="1" errorTitle="Select from dropdown list" promptTitle="Select!" prompt="Select from dropdown list" sqref="F33" xr:uid="{2ADA5D5B-4DD2-41E5-A804-592F9B050BC3}">
      <formula1>IF(B23&gt;25,$H$82,$H$82:$H$83)</formula1>
    </dataValidation>
    <dataValidation type="list" allowBlank="1" showInputMessage="1" showErrorMessage="1" errorTitle="Select from dropdown list" promptTitle="Select!" prompt="Select from dropdown list" sqref="I35" xr:uid="{4492A4E3-4CB6-4218-9503-015AA905D2C7}">
      <formula1>$D$82:$D$87</formula1>
    </dataValidation>
    <dataValidation type="list" allowBlank="1" showInputMessage="1" showErrorMessage="1" sqref="I20:J20" xr:uid="{53450515-3F2A-4FFF-A358-AD7948CF4504}">
      <formula1>$G$82:$G$83</formula1>
    </dataValidation>
    <dataValidation type="list" allowBlank="1" showInputMessage="1" showErrorMessage="1" sqref="G32:H33 G41:H46" xr:uid="{5C287200-8480-4161-83DB-4794DB0EF535}">
      <formula1>$K$81:$K$83</formula1>
    </dataValidation>
    <dataValidation type="list" allowBlank="1" showInputMessage="1" showErrorMessage="1" errorTitle="Select from dropdown list" promptTitle="Select!" prompt="Select from dropdown list" sqref="H51:H56" xr:uid="{C0E52B41-C54D-4168-B583-81457D9F3EF4}">
      <formula1>$K$81:$K$85</formula1>
    </dataValidation>
    <dataValidation type="list" allowBlank="1" showInputMessage="1" showErrorMessage="1" sqref="G22:H22 G24:H24" xr:uid="{D04D12F2-EEC9-4ADF-9A9D-4AA9AE325535}">
      <formula1>$A$117:$A$118</formula1>
    </dataValidation>
    <dataValidation type="list" allowBlank="1" showInputMessage="1" showErrorMessage="1" errorTitle="Select from dropdown list" promptTitle="Select!" prompt="Select from dropdown list" sqref="D35" xr:uid="{D760B84E-963A-4FEF-8679-52F4FED5430C}">
      <formula1>$D$82:$D$84</formula1>
    </dataValidation>
    <dataValidation type="list" allowBlank="1" showInputMessage="1" showErrorMessage="1" sqref="E44" xr:uid="{35E26231-DE6F-4A85-8358-6BBA9962DEC7}">
      <formula1>$F$82:$F$86</formula1>
    </dataValidation>
    <dataValidation type="list" allowBlank="1" showInputMessage="1" showErrorMessage="1" sqref="E51:E56 E45:E46" xr:uid="{E69A7C74-BDCB-43F8-A96E-6AAD62FDEDBC}">
      <formula1>$F$82:$F$88</formula1>
    </dataValidation>
    <dataValidation type="list" allowBlank="1" showInputMessage="1" showErrorMessage="1" errorTitle="Select from dropdown list" promptTitle="Select!" prompt="Select from dropdown list" sqref="E41:E42" xr:uid="{EED4D566-B676-4E94-99BF-059DE5B9DF7D}">
      <formula1>$E$82:$E$85</formula1>
    </dataValidation>
    <dataValidation type="whole" operator="greaterThanOrEqual" allowBlank="1" showInputMessage="1" showErrorMessage="1" sqref="F20:G20" xr:uid="{0740D482-33CC-4D26-A033-FF2CAEE95743}">
      <formula1>2</formula1>
    </dataValidation>
    <dataValidation type="list" allowBlank="1" showInputMessage="1" showErrorMessage="1" errorTitle="Select from dropdown list" promptTitle="Select!" prompt="Select from dropdown list" sqref="E32:E33" xr:uid="{81E018AE-41DB-4EB5-9F37-C4C88A3E196D}">
      <formula1>$C$82:$C$83</formula1>
    </dataValidation>
    <dataValidation type="list" allowBlank="1" showInputMessage="1" showErrorMessage="1" errorTitle="Select from dropdown list" promptTitle="Select!" prompt="Select from dropdown list" sqref="E57" xr:uid="{B0FB83D3-0ECE-4815-B377-3374B5F80B64}">
      <formula1>$F$82:$F$84</formula1>
    </dataValidation>
    <dataValidation type="list" allowBlank="1" showInputMessage="1" showErrorMessage="1" sqref="A20" xr:uid="{755C7331-6026-45EF-B341-35B892669C68}">
      <formula1>$A$117:$A$147</formula1>
    </dataValidation>
    <dataValidation type="list" allowBlank="1" showInputMessage="1" showErrorMessage="1" sqref="B20" xr:uid="{D41621A0-0E1F-4AC5-9964-CADAB71517E6}">
      <formula1>$B$117:$B$128</formula1>
    </dataValidation>
    <dataValidation type="list" allowBlank="1" showInputMessage="1" showErrorMessage="1" errorTitle="Select from dropdown list" promptTitle="Select!" prompt="Select from dropdown list" sqref="A22:D22" xr:uid="{A7113895-313A-4325-B67C-36BE4C32CF00}">
      <formula1>$A$82:$A$83</formula1>
    </dataValidation>
    <dataValidation type="list" allowBlank="1" showInputMessage="1" showErrorMessage="1" errorTitle="Select from dropdown list" promptTitle="Select!" prompt="Select from dropdown list" sqref="A24:D24" xr:uid="{5A9A1A90-B5E7-47C4-AECA-3819A659EFE3}">
      <formula1>$A$84:$A$88</formula1>
    </dataValidation>
    <dataValidation type="list" allowBlank="1" showInputMessage="1" showErrorMessage="1" errorTitle="Select from dropdown list" promptTitle="Select!" prompt="Select from dropdown list" sqref="F32" xr:uid="{07EDB5A0-CDE5-4B1A-9216-C0485BF783AF}">
      <formula1>$H$82:$H$83</formula1>
    </dataValidation>
    <dataValidation type="list" allowBlank="1" showInputMessage="1" showErrorMessage="1" errorTitle="Select from dropdown list" promptTitle="Select!" prompt="Select from dropdown list" sqref="F51:F56 F41:F46" xr:uid="{546A4845-91E4-4A4D-BEE6-93116B5E13C2}">
      <formula1>$I$82:$I$84</formula1>
    </dataValidation>
    <dataValidation type="list" allowBlank="1" showInputMessage="1" showErrorMessage="1" errorTitle="Select from dropdown list" promptTitle="Select!" prompt="Select from dropdown list" sqref="F57:H57" xr:uid="{E3FB4D90-10C8-439A-9901-4BA03E58CFB1}">
      <formula1>$I$82:$I$83</formula1>
    </dataValidation>
    <dataValidation type="list" allowBlank="1" showInputMessage="1" showErrorMessage="1" sqref="E43" xr:uid="{B15CCFE8-81B9-4531-BF20-EE656D6866A8}">
      <formula1>$F$82:$F$85</formula1>
    </dataValidation>
    <dataValidation type="list" allowBlank="1" showInputMessage="1" showErrorMessage="1" errorTitle="Select from dropdown list" promptTitle="Select!" prompt="Select from dropdown list" sqref="G51:G56" xr:uid="{C164824D-F521-4645-A7E8-93FC157726E9}">
      <formula1>$G$84:$G$85</formula1>
    </dataValidation>
  </dataValidations>
  <pageMargins left="0.98425196850393704" right="0.39370078740157483" top="0.39370078740157483" bottom="0.39370078740157483" header="0" footer="0"/>
  <pageSetup paperSize="9" scale="70"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Option Button 1">
              <controlPr locked="0" defaultSize="0" autoFill="0" autoLine="0" autoPict="0">
                <anchor moveWithCells="1">
                  <from>
                    <xdr:col>0</xdr:col>
                    <xdr:colOff>476250</xdr:colOff>
                    <xdr:row>26</xdr:row>
                    <xdr:rowOff>57150</xdr:rowOff>
                  </from>
                  <to>
                    <xdr:col>0</xdr:col>
                    <xdr:colOff>685800</xdr:colOff>
                    <xdr:row>28</xdr:row>
                    <xdr:rowOff>57150</xdr:rowOff>
                  </to>
                </anchor>
              </controlPr>
            </control>
          </mc:Choice>
        </mc:AlternateContent>
        <mc:AlternateContent xmlns:mc="http://schemas.openxmlformats.org/markup-compatibility/2006">
          <mc:Choice Requires="x14">
            <control shapeId="19458" r:id="rId5" name="Option Button 2">
              <controlPr locked="0" defaultSize="0" autoFill="0" autoLine="0" autoPict="0">
                <anchor moveWithCells="1">
                  <from>
                    <xdr:col>3</xdr:col>
                    <xdr:colOff>523875</xdr:colOff>
                    <xdr:row>26</xdr:row>
                    <xdr:rowOff>57150</xdr:rowOff>
                  </from>
                  <to>
                    <xdr:col>3</xdr:col>
                    <xdr:colOff>800100</xdr:colOff>
                    <xdr:row>28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77F94-9C24-4FDC-9F3D-A34B02314929}">
  <sheetPr>
    <pageSetUpPr fitToPage="1"/>
  </sheetPr>
  <dimension ref="A1:R149"/>
  <sheetViews>
    <sheetView showGridLines="0" showZeros="0" workbookViewId="0">
      <selection activeCell="J16" sqref="J16"/>
    </sheetView>
  </sheetViews>
  <sheetFormatPr defaultRowHeight="12.75" x14ac:dyDescent="0.2"/>
  <cols>
    <col min="1" max="1" width="11.42578125" style="11" customWidth="1"/>
    <col min="2" max="2" width="10" style="11" customWidth="1"/>
    <col min="3" max="3" width="11.42578125" style="11" customWidth="1"/>
    <col min="4" max="4" width="14" style="11" customWidth="1"/>
    <col min="5" max="6" width="12.42578125" style="11" customWidth="1"/>
    <col min="7" max="7" width="6.85546875" style="11" customWidth="1"/>
    <col min="8" max="8" width="10" style="11" customWidth="1"/>
    <col min="9" max="9" width="11" style="11" customWidth="1"/>
    <col min="10" max="10" width="11.5703125" style="11" customWidth="1"/>
    <col min="11" max="11" width="2.140625" style="11" customWidth="1"/>
    <col min="12" max="12" width="2.42578125" style="11" customWidth="1"/>
    <col min="13" max="13" width="10.140625" style="11" bestFit="1" customWidth="1"/>
    <col min="14" max="14" width="3.28515625" style="11" customWidth="1"/>
    <col min="15" max="16384" width="9.140625" style="11"/>
  </cols>
  <sheetData>
    <row r="1" spans="1:18" s="3" customFormat="1" ht="20.25" x14ac:dyDescent="0.2">
      <c r="A1" s="177" t="s">
        <v>159</v>
      </c>
      <c r="B1" s="2"/>
      <c r="C1" s="2"/>
      <c r="D1" s="200" t="s">
        <v>161</v>
      </c>
      <c r="E1" s="200"/>
      <c r="F1" s="200"/>
      <c r="G1" s="200"/>
      <c r="H1" s="178"/>
      <c r="I1" s="4"/>
      <c r="J1" s="4"/>
    </row>
    <row r="2" spans="1:18" s="6" customFormat="1" ht="15.75" x14ac:dyDescent="0.2">
      <c r="A2" s="5"/>
      <c r="B2" s="5"/>
      <c r="C2" s="176"/>
      <c r="D2" s="238" t="s">
        <v>160</v>
      </c>
      <c r="E2" s="238"/>
      <c r="F2" s="238"/>
      <c r="G2" s="238"/>
      <c r="H2" s="176"/>
      <c r="I2" s="176"/>
      <c r="J2" s="7"/>
    </row>
    <row r="3" spans="1:18" ht="5.25" customHeight="1" x14ac:dyDescent="0.2">
      <c r="A3" s="8"/>
      <c r="B3" s="8"/>
      <c r="C3" s="8"/>
      <c r="D3" s="9"/>
      <c r="E3" s="8"/>
      <c r="F3" s="8"/>
      <c r="G3" s="8"/>
      <c r="H3" s="8"/>
      <c r="I3" s="10"/>
      <c r="J3" s="10"/>
      <c r="M3" s="15"/>
    </row>
    <row r="4" spans="1:18" x14ac:dyDescent="0.2">
      <c r="A4" s="12" t="str">
        <f>IF(A20="","This application form must be sent to ITF Officiating for approval no later than 8 weeks before the event.","The application form must be sent to ITF Officiating for approval no later than 60 days before the event, i.e.: ")</f>
        <v>This application form must be sent to ITF Officiating for approval no later than 8 weeks before the event.</v>
      </c>
      <c r="B4" s="13"/>
      <c r="C4" s="13"/>
      <c r="D4" s="13"/>
      <c r="E4" s="13"/>
      <c r="F4" s="13"/>
      <c r="G4" s="13"/>
      <c r="H4" s="13"/>
      <c r="I4" s="14"/>
      <c r="M4" s="15"/>
    </row>
    <row r="5" spans="1:18" ht="6" customHeight="1" x14ac:dyDescent="0.2">
      <c r="A5" s="12"/>
      <c r="B5" s="13"/>
      <c r="C5" s="13"/>
      <c r="D5" s="13"/>
      <c r="E5" s="13"/>
      <c r="F5" s="13"/>
      <c r="G5" s="13"/>
      <c r="H5" s="13"/>
      <c r="I5" s="14"/>
      <c r="J5" s="77"/>
      <c r="M5" s="15"/>
    </row>
    <row r="6" spans="1:18" ht="12.75" customHeight="1" x14ac:dyDescent="0.2">
      <c r="A6" s="72" t="s">
        <v>46</v>
      </c>
      <c r="B6" s="13"/>
      <c r="C6" s="54" t="s">
        <v>47</v>
      </c>
      <c r="D6" s="73" t="s">
        <v>85</v>
      </c>
      <c r="E6" s="13"/>
      <c r="F6" s="13"/>
      <c r="G6" s="13"/>
      <c r="H6" s="13"/>
      <c r="I6" s="13"/>
      <c r="J6" s="77"/>
      <c r="M6" s="15"/>
      <c r="P6" s="98"/>
      <c r="Q6" s="98"/>
      <c r="R6" s="100"/>
    </row>
    <row r="7" spans="1:18" ht="6" customHeight="1" x14ac:dyDescent="0.2">
      <c r="A7" s="53"/>
      <c r="B7" s="13"/>
      <c r="C7" s="13"/>
      <c r="D7" s="13"/>
      <c r="E7" s="13"/>
      <c r="F7" s="13"/>
      <c r="G7" s="13"/>
      <c r="H7" s="13"/>
      <c r="I7" s="13"/>
      <c r="J7" s="13"/>
      <c r="M7" s="15"/>
      <c r="P7" s="99"/>
      <c r="Q7" s="99"/>
      <c r="R7" s="99"/>
    </row>
    <row r="8" spans="1:18" ht="21.75" customHeight="1" x14ac:dyDescent="0.2">
      <c r="A8" s="233" t="s">
        <v>130</v>
      </c>
      <c r="B8" s="233"/>
      <c r="C8" s="233"/>
      <c r="D8" s="233"/>
      <c r="E8" s="233"/>
      <c r="F8" s="233"/>
      <c r="G8" s="233"/>
      <c r="H8" s="233"/>
      <c r="I8" s="233"/>
      <c r="J8" s="233"/>
      <c r="M8" s="15"/>
      <c r="Q8" s="26"/>
      <c r="R8" s="26"/>
    </row>
    <row r="9" spans="1:18" ht="6" customHeight="1" x14ac:dyDescent="0.2">
      <c r="A9" s="74"/>
      <c r="B9" s="74"/>
      <c r="C9" s="74"/>
      <c r="D9" s="74"/>
      <c r="E9" s="74"/>
      <c r="F9" s="74"/>
      <c r="G9" s="74"/>
      <c r="H9" s="74"/>
      <c r="I9" s="74"/>
      <c r="J9" s="74"/>
      <c r="M9" s="15"/>
    </row>
    <row r="10" spans="1:18" x14ac:dyDescent="0.2">
      <c r="A10" s="75" t="s">
        <v>13</v>
      </c>
      <c r="B10" s="16"/>
      <c r="C10" s="16"/>
      <c r="D10" s="16"/>
      <c r="E10" s="16"/>
      <c r="F10" s="161"/>
      <c r="G10" s="16"/>
      <c r="H10" s="16"/>
      <c r="I10" s="16"/>
      <c r="J10" s="76" t="s">
        <v>116</v>
      </c>
      <c r="M10" s="15"/>
    </row>
    <row r="11" spans="1:18" ht="6" customHeight="1" x14ac:dyDescent="0.2"/>
    <row r="12" spans="1:18" ht="13.5" thickBot="1" x14ac:dyDescent="0.25">
      <c r="A12" s="17" t="s">
        <v>5</v>
      </c>
      <c r="N12" s="63"/>
    </row>
    <row r="13" spans="1:18" x14ac:dyDescent="0.2">
      <c r="A13" s="18" t="s">
        <v>4</v>
      </c>
      <c r="B13" s="187"/>
      <c r="C13" s="187"/>
      <c r="D13" s="188"/>
      <c r="E13" s="187" t="s">
        <v>3</v>
      </c>
      <c r="F13" s="187"/>
      <c r="G13" s="187"/>
      <c r="H13" s="187"/>
      <c r="I13" s="188"/>
      <c r="J13" s="189" t="s">
        <v>162</v>
      </c>
    </row>
    <row r="14" spans="1:18" ht="13.5" thickBot="1" x14ac:dyDescent="0.25">
      <c r="A14" s="234" t="str">
        <f>IF(Applicant!B1="","Please complete in Applicant tab",Applicant!B1)</f>
        <v>Please complete in Applicant tab</v>
      </c>
      <c r="B14" s="235"/>
      <c r="C14" s="235"/>
      <c r="D14" s="236"/>
      <c r="E14" s="237" t="str">
        <f>IF(Applicant!B2="","Please complete in Applicant tab",Applicant!B2)</f>
        <v>Please complete in Applicant tab</v>
      </c>
      <c r="F14" s="235"/>
      <c r="G14" s="235"/>
      <c r="H14" s="235"/>
      <c r="I14" s="236"/>
      <c r="J14" s="180" t="str">
        <f>IF(A20="","",D21-56)</f>
        <v/>
      </c>
    </row>
    <row r="15" spans="1:18" x14ac:dyDescent="0.2">
      <c r="A15" s="286" t="s">
        <v>2</v>
      </c>
      <c r="B15" s="287"/>
      <c r="C15" s="287"/>
      <c r="D15" s="288"/>
      <c r="E15" s="289" t="s">
        <v>7</v>
      </c>
      <c r="F15" s="288"/>
      <c r="G15" s="289" t="s">
        <v>8</v>
      </c>
      <c r="H15" s="287"/>
      <c r="I15" s="288"/>
      <c r="J15" s="189" t="s">
        <v>39</v>
      </c>
    </row>
    <row r="16" spans="1:18" ht="13.5" thickBot="1" x14ac:dyDescent="0.25">
      <c r="A16" s="245" t="str">
        <f>IF(Applicant!B4="","Please complete in Applicant tab",Applicant!B4)</f>
        <v>Please complete in Applicant tab</v>
      </c>
      <c r="B16" s="246"/>
      <c r="C16" s="246"/>
      <c r="D16" s="247"/>
      <c r="E16" s="248" t="str">
        <f>IF(Applicant!B5="","Please complete in Applicant tab",Applicant!B5)</f>
        <v>Please complete in Applicant tab</v>
      </c>
      <c r="F16" s="247"/>
      <c r="G16" s="248" t="str">
        <f>IF(Applicant!B6="","Please complete in Applicant tab",Applicant!B6)</f>
        <v>Please complete in Applicant tab</v>
      </c>
      <c r="H16" s="246"/>
      <c r="I16" s="247"/>
      <c r="J16" s="179"/>
    </row>
    <row r="17" spans="1:14" ht="6" customHeight="1" x14ac:dyDescent="0.2"/>
    <row r="18" spans="1:14" ht="13.5" thickBot="1" x14ac:dyDescent="0.25">
      <c r="A18" s="17" t="s">
        <v>6</v>
      </c>
    </row>
    <row r="19" spans="1:14" x14ac:dyDescent="0.2">
      <c r="A19" s="18" t="s">
        <v>54</v>
      </c>
      <c r="B19" s="188"/>
      <c r="C19" s="249" t="s">
        <v>0</v>
      </c>
      <c r="D19" s="250"/>
      <c r="E19" s="251"/>
      <c r="F19" s="45" t="s">
        <v>41</v>
      </c>
      <c r="G19" s="231" t="s">
        <v>42</v>
      </c>
      <c r="H19" s="252"/>
      <c r="I19" s="231" t="s">
        <v>156</v>
      </c>
      <c r="J19" s="232"/>
    </row>
    <row r="20" spans="1:14" ht="12.75" customHeight="1" x14ac:dyDescent="0.2">
      <c r="A20" s="70"/>
      <c r="B20" s="69"/>
      <c r="C20" s="253"/>
      <c r="D20" s="254"/>
      <c r="E20" s="255"/>
      <c r="F20" s="49"/>
      <c r="G20" s="256"/>
      <c r="H20" s="257"/>
      <c r="I20" s="201"/>
      <c r="J20" s="202"/>
    </row>
    <row r="21" spans="1:14" x14ac:dyDescent="0.2">
      <c r="A21" s="71" t="s">
        <v>56</v>
      </c>
      <c r="B21" s="91">
        <f>IF($A$22="",0,VLOOKUP($A$22,$A$96:$D$102,3,FALSE))</f>
        <v>0</v>
      </c>
      <c r="C21" s="92">
        <f>IF($A$22="",0,VLOOKUP($A$22,$A$96:$D$102,4,FALSE))</f>
        <v>0</v>
      </c>
      <c r="D21" s="191" t="str">
        <f>CONCATENATE(A20," ",B20)</f>
        <v xml:space="preserve"> </v>
      </c>
      <c r="E21" s="1" t="s">
        <v>40</v>
      </c>
      <c r="F21" s="19"/>
      <c r="G21" s="258" t="s">
        <v>49</v>
      </c>
      <c r="H21" s="259"/>
      <c r="I21" s="129" t="s">
        <v>48</v>
      </c>
      <c r="J21" s="130" t="s">
        <v>150</v>
      </c>
    </row>
    <row r="22" spans="1:14" ht="15" x14ac:dyDescent="0.2">
      <c r="A22" s="260"/>
      <c r="B22" s="261"/>
      <c r="C22" s="261"/>
      <c r="D22" s="262"/>
      <c r="E22" s="263"/>
      <c r="F22" s="264"/>
      <c r="G22" s="265"/>
      <c r="H22" s="266"/>
      <c r="I22" s="181"/>
      <c r="J22" s="182"/>
    </row>
    <row r="23" spans="1:14" x14ac:dyDescent="0.2">
      <c r="A23" s="68" t="s">
        <v>55</v>
      </c>
      <c r="B23" s="92">
        <f>IF($A$24="",0,VLOOKUP($A$24,$A$96:$D$102,3,FALSE))</f>
        <v>0</v>
      </c>
      <c r="C23" s="92">
        <f>IF($A$24="",0,VLOOKUP($A$24,$A$96:$D$102,4,FALSE))</f>
        <v>0</v>
      </c>
      <c r="D23" s="93">
        <f>IF($A$24="",0,CONCATENATE(C21,C23))</f>
        <v>0</v>
      </c>
      <c r="E23" s="59" t="s">
        <v>40</v>
      </c>
      <c r="F23" s="60"/>
      <c r="G23" s="258" t="s">
        <v>49</v>
      </c>
      <c r="H23" s="259"/>
      <c r="I23" s="129" t="s">
        <v>48</v>
      </c>
      <c r="J23" s="130" t="s">
        <v>150</v>
      </c>
    </row>
    <row r="24" spans="1:14" ht="15.75" thickBot="1" x14ac:dyDescent="0.25">
      <c r="A24" s="239"/>
      <c r="B24" s="240"/>
      <c r="C24" s="240"/>
      <c r="D24" s="240"/>
      <c r="E24" s="241"/>
      <c r="F24" s="242"/>
      <c r="G24" s="243"/>
      <c r="H24" s="244"/>
      <c r="I24" s="184"/>
      <c r="J24" s="183"/>
      <c r="M24" s="44"/>
    </row>
    <row r="25" spans="1:14" ht="6" customHeight="1" x14ac:dyDescent="0.2"/>
    <row r="26" spans="1:14" ht="18.75" customHeight="1" x14ac:dyDescent="0.2">
      <c r="A26" s="211" t="s">
        <v>154</v>
      </c>
      <c r="B26" s="211"/>
      <c r="C26" s="211"/>
      <c r="D26" s="211"/>
      <c r="E26" s="211"/>
      <c r="F26" s="211"/>
      <c r="G26" s="211"/>
      <c r="H26" s="211"/>
      <c r="I26" s="211"/>
      <c r="J26" s="211"/>
      <c r="K26" s="190"/>
      <c r="N26" s="141">
        <v>0</v>
      </c>
    </row>
    <row r="27" spans="1:14" ht="6" customHeight="1" x14ac:dyDescent="0.2"/>
    <row r="28" spans="1:14" ht="15" customHeight="1" x14ac:dyDescent="0.2">
      <c r="A28" s="136"/>
      <c r="B28" s="212" t="s">
        <v>104</v>
      </c>
      <c r="C28" s="213"/>
      <c r="D28" s="137"/>
      <c r="E28" s="214" t="s">
        <v>105</v>
      </c>
      <c r="F28" s="215"/>
      <c r="G28" s="149"/>
      <c r="H28" s="216" t="str">
        <f>IF(N26=2,"Please give details in 'Notes' below"," ")</f>
        <v xml:space="preserve"> </v>
      </c>
      <c r="I28" s="216"/>
      <c r="J28" s="216"/>
      <c r="K28" s="127"/>
    </row>
    <row r="29" spans="1:14" ht="6" customHeight="1" x14ac:dyDescent="0.2"/>
    <row r="30" spans="1:14" ht="13.5" thickBot="1" x14ac:dyDescent="0.25">
      <c r="A30" s="17" t="s">
        <v>9</v>
      </c>
      <c r="F30" s="20"/>
      <c r="G30" s="20"/>
      <c r="H30" s="20"/>
    </row>
    <row r="31" spans="1:14" ht="11.25" customHeight="1" x14ac:dyDescent="0.2">
      <c r="A31" s="18" t="s">
        <v>10</v>
      </c>
      <c r="B31" s="187"/>
      <c r="C31" s="188"/>
      <c r="D31" s="188" t="s">
        <v>35</v>
      </c>
      <c r="E31" s="55" t="s">
        <v>1</v>
      </c>
      <c r="F31" s="55" t="s">
        <v>59</v>
      </c>
      <c r="G31" s="217" t="s">
        <v>101</v>
      </c>
      <c r="H31" s="218"/>
      <c r="I31" s="131"/>
      <c r="J31" s="132"/>
    </row>
    <row r="32" spans="1:14" ht="17.100000000000001" customHeight="1" x14ac:dyDescent="0.2">
      <c r="A32" s="219"/>
      <c r="B32" s="220"/>
      <c r="C32" s="221"/>
      <c r="D32" s="66"/>
      <c r="E32" s="50"/>
      <c r="F32" s="67"/>
      <c r="G32" s="222"/>
      <c r="H32" s="223"/>
      <c r="I32" s="224" t="s">
        <v>57</v>
      </c>
      <c r="J32" s="225"/>
      <c r="M32" s="185"/>
    </row>
    <row r="33" spans="1:15" ht="17.100000000000001" customHeight="1" thickBot="1" x14ac:dyDescent="0.25">
      <c r="A33" s="226"/>
      <c r="B33" s="227"/>
      <c r="C33" s="228"/>
      <c r="D33" s="171"/>
      <c r="E33" s="172"/>
      <c r="F33" s="172"/>
      <c r="G33" s="229"/>
      <c r="H33" s="230"/>
      <c r="I33" s="299" t="s">
        <v>58</v>
      </c>
      <c r="J33" s="300"/>
    </row>
    <row r="34" spans="1:15" ht="9.75" customHeight="1" x14ac:dyDescent="0.2">
      <c r="A34" s="194" t="s">
        <v>102</v>
      </c>
      <c r="B34" s="195"/>
      <c r="C34" s="196"/>
      <c r="D34" s="192" t="s">
        <v>1</v>
      </c>
      <c r="E34" s="193" t="s">
        <v>103</v>
      </c>
      <c r="F34" s="203" t="s">
        <v>167</v>
      </c>
      <c r="G34" s="204"/>
      <c r="H34" s="205"/>
      <c r="I34" s="192" t="s">
        <v>1</v>
      </c>
      <c r="J34" s="193" t="s">
        <v>103</v>
      </c>
      <c r="K34" s="126"/>
    </row>
    <row r="35" spans="1:15" ht="18.75" customHeight="1" thickBot="1" x14ac:dyDescent="0.25">
      <c r="A35" s="301"/>
      <c r="B35" s="302"/>
      <c r="C35" s="303"/>
      <c r="D35" s="173"/>
      <c r="E35" s="197" t="str">
        <f>IF(OR($C$19="W60",$C$19="W80",$C$19="W100"),"N/A",IF(OR(F32="",F32="Yes"),"",IF(F33="Yes","","YES")))</f>
        <v/>
      </c>
      <c r="F35" s="206"/>
      <c r="G35" s="207"/>
      <c r="H35" s="208"/>
      <c r="I35" s="173"/>
      <c r="J35" s="174" t="str">
        <f>IF(I20=G82,"YES",IF(I20="NO","No"," "))</f>
        <v xml:space="preserve"> </v>
      </c>
      <c r="K35" s="126"/>
      <c r="O35" s="198"/>
    </row>
    <row r="36" spans="1:15" ht="14.25" customHeight="1" x14ac:dyDescent="0.2">
      <c r="A36" s="199" t="str">
        <f>IF(B23&lt;50,"",IF(F33="no*",D118,""))</f>
        <v/>
      </c>
      <c r="B36" s="199"/>
      <c r="C36" s="199"/>
      <c r="D36" s="199"/>
      <c r="E36" s="199"/>
      <c r="F36" s="199"/>
      <c r="G36" s="199"/>
      <c r="H36" s="199"/>
      <c r="I36" s="199"/>
      <c r="J36" s="199"/>
      <c r="O36" s="198"/>
    </row>
    <row r="37" spans="1:15" ht="14.25" customHeight="1" x14ac:dyDescent="0.2">
      <c r="A37" s="199" t="str">
        <f>IF(AND($F$32="No*",$F$33="No*",A32&lt;&gt;A33),D117,IF(AND($F$32="No*",$F$33="No*",A32=A33),D119,""))</f>
        <v/>
      </c>
      <c r="B37" s="199"/>
      <c r="C37" s="199"/>
      <c r="D37" s="199"/>
      <c r="E37" s="199"/>
      <c r="F37" s="199"/>
      <c r="G37" s="199"/>
      <c r="H37" s="199"/>
      <c r="I37" s="199"/>
      <c r="J37" s="199"/>
    </row>
    <row r="38" spans="1:15" ht="6" customHeight="1" x14ac:dyDescent="0.2">
      <c r="A38" s="199"/>
      <c r="B38" s="199"/>
      <c r="C38" s="199"/>
      <c r="D38" s="199"/>
      <c r="E38" s="199"/>
      <c r="F38" s="199"/>
      <c r="G38" s="199"/>
      <c r="H38" s="199"/>
      <c r="I38" s="199"/>
      <c r="J38" s="199"/>
    </row>
    <row r="39" spans="1:15" ht="13.5" thickBot="1" x14ac:dyDescent="0.25">
      <c r="A39" s="17" t="s">
        <v>11</v>
      </c>
      <c r="E39" s="23"/>
      <c r="F39" s="23"/>
      <c r="G39" s="23"/>
      <c r="H39" s="23"/>
      <c r="K39" s="94"/>
    </row>
    <row r="40" spans="1:15" ht="13.5" thickBot="1" x14ac:dyDescent="0.25">
      <c r="A40" s="152" t="s">
        <v>30</v>
      </c>
      <c r="B40" s="153"/>
      <c r="C40" s="154"/>
      <c r="D40" s="155" t="s">
        <v>35</v>
      </c>
      <c r="E40" s="156" t="s">
        <v>1</v>
      </c>
      <c r="F40" s="156" t="s">
        <v>38</v>
      </c>
      <c r="G40" s="305" t="s">
        <v>114</v>
      </c>
      <c r="H40" s="306"/>
      <c r="I40" s="157" t="s">
        <v>36</v>
      </c>
      <c r="J40" s="157" t="s">
        <v>50</v>
      </c>
      <c r="K40" s="94"/>
      <c r="L40" s="94"/>
    </row>
    <row r="41" spans="1:15" ht="19.5" customHeight="1" x14ac:dyDescent="0.2">
      <c r="A41" s="283"/>
      <c r="B41" s="284"/>
      <c r="C41" s="285"/>
      <c r="D41" s="133"/>
      <c r="E41" s="51"/>
      <c r="F41" s="51"/>
      <c r="G41" s="281"/>
      <c r="H41" s="282"/>
      <c r="I41" s="169" t="str">
        <f>IF($A$22="","",VLOOKUP($D$23,$A$106:$Q$115,3,FALSE))</f>
        <v/>
      </c>
      <c r="J41" s="64" t="str">
        <f>IF($A$22="","",VLOOKUP($D$23,$A$106:$Q$115,4,FALSE))</f>
        <v/>
      </c>
      <c r="K41" s="94">
        <f>IF(OR($F41="Last 2 days",$F41="Last day",$F41="All days"),1,0)</f>
        <v>0</v>
      </c>
      <c r="L41" s="94" t="str">
        <f>IF(E41="","",IF($I41="International*","1","2"))</f>
        <v/>
      </c>
      <c r="M41" s="97" t="str">
        <f>IF(L41="2","",IF($E41="White Chair","Gold, Silver or Bronze CU Required",""))</f>
        <v/>
      </c>
    </row>
    <row r="42" spans="1:15" ht="19.5" customHeight="1" x14ac:dyDescent="0.2">
      <c r="A42" s="283"/>
      <c r="B42" s="284"/>
      <c r="C42" s="285"/>
      <c r="D42" s="133"/>
      <c r="E42" s="148"/>
      <c r="F42" s="51"/>
      <c r="G42" s="270"/>
      <c r="H42" s="271"/>
      <c r="I42" s="169" t="str">
        <f>IF($A$22="","",VLOOKUP($D$23,$A$106:$Q$115,5,FALSE))</f>
        <v/>
      </c>
      <c r="J42" s="64" t="str">
        <f>IF($A$22="","",VLOOKUP($D$23,$A$106:$Q$115,6,FALSE))</f>
        <v/>
      </c>
      <c r="K42" s="94">
        <f t="shared" ref="K42:K46" si="0">IF(OR($F42="Last 2 days",$F42="Last day",$F42="All days"),1,0)</f>
        <v>0</v>
      </c>
      <c r="L42" s="94" t="str">
        <f>IF(E42="","",IF($I42="International*","1","2"))</f>
        <v/>
      </c>
      <c r="M42" s="97" t="str">
        <f>IF(L42="2","",IF($E42="White Chair","Gold, Silver or Bronze CU Required",""))</f>
        <v/>
      </c>
    </row>
    <row r="43" spans="1:15" ht="19.5" customHeight="1" x14ac:dyDescent="0.2">
      <c r="A43" s="267"/>
      <c r="B43" s="268"/>
      <c r="C43" s="269"/>
      <c r="D43" s="134"/>
      <c r="E43" s="78"/>
      <c r="F43" s="78"/>
      <c r="G43" s="270"/>
      <c r="H43" s="271"/>
      <c r="I43" s="169" t="str">
        <f>IF($A$22="","",VLOOKUP($D$23,$A$106:$Q$115,7,FALSE))</f>
        <v/>
      </c>
      <c r="J43" s="64" t="str">
        <f>IF($A$22="","",VLOOKUP($D$23,$A$106:$Q$115,8,FALSE))</f>
        <v/>
      </c>
      <c r="K43" s="94">
        <f t="shared" si="0"/>
        <v>0</v>
      </c>
      <c r="L43" s="94" t="str">
        <f>IF(E43="","",IF($I43="International*","1","2"))</f>
        <v/>
      </c>
      <c r="M43" s="97" t="str">
        <f>IF(L43="2","",IF(OR($E43="Green Chair",$E43="Other",$E43="National"),"At least White Badge CU Required",""))</f>
        <v/>
      </c>
    </row>
    <row r="44" spans="1:15" ht="19.5" customHeight="1" x14ac:dyDescent="0.2">
      <c r="A44" s="267"/>
      <c r="B44" s="268"/>
      <c r="C44" s="269"/>
      <c r="D44" s="134"/>
      <c r="E44" s="78"/>
      <c r="F44" s="78"/>
      <c r="G44" s="270"/>
      <c r="H44" s="271"/>
      <c r="I44" s="169" t="str">
        <f>IF($A$22="","",VLOOKUP($D$23,$A$106:$Q$115,9,FALSE))</f>
        <v/>
      </c>
      <c r="J44" s="64" t="str">
        <f>IF($A$22="","",VLOOKUP($D$23,$A$106:$Q$115,10,FALSE))</f>
        <v/>
      </c>
      <c r="K44" s="94">
        <f t="shared" si="0"/>
        <v>0</v>
      </c>
      <c r="L44" s="94" t="str">
        <f>IF(E44="","",IF($I44="White","1","2"))</f>
        <v/>
      </c>
      <c r="M44" s="97" t="str">
        <f>IF(L44="2","",IF(OR($E44="Green Chair",$E44="Other",$E44="National"),"At least White Badge CU Required",""))</f>
        <v/>
      </c>
    </row>
    <row r="45" spans="1:15" ht="14.25" customHeight="1" x14ac:dyDescent="0.2">
      <c r="A45" s="272"/>
      <c r="B45" s="273"/>
      <c r="C45" s="274"/>
      <c r="D45" s="135"/>
      <c r="E45" s="85"/>
      <c r="F45" s="85"/>
      <c r="G45" s="279"/>
      <c r="H45" s="280"/>
      <c r="I45" s="169" t="str">
        <f>IF($A$22="","",VLOOKUP($D$23,$A$106:$Q$115,11,FALSE))</f>
        <v/>
      </c>
      <c r="J45" s="64" t="str">
        <f>IF($A$22="","",VLOOKUP($D$23,$A$106:$Q$115,10,FALSE))</f>
        <v/>
      </c>
      <c r="K45" s="94">
        <f t="shared" si="0"/>
        <v>0</v>
      </c>
      <c r="L45" s="94" t="str">
        <f t="shared" ref="L45:L46" si="1">IF(E45="","",IF($I45="White","1","2"))</f>
        <v/>
      </c>
      <c r="M45" s="160" t="str">
        <f>IF(L45="2","",IF(OR($E45="Green Chair",$E45="Other",$E45="National"),"At least White Badge CU Required",""))</f>
        <v/>
      </c>
      <c r="N45" s="94"/>
      <c r="O45" s="94" t="str">
        <f>IF(ISBLANK(E45),"0",IF(OR(E45="National",E45="Other"),1,IF(E45=" ",0,2)))</f>
        <v>0</v>
      </c>
    </row>
    <row r="46" spans="1:15" ht="14.25" customHeight="1" thickBot="1" x14ac:dyDescent="0.25">
      <c r="A46" s="275"/>
      <c r="B46" s="276"/>
      <c r="C46" s="277"/>
      <c r="D46" s="142"/>
      <c r="E46" s="86"/>
      <c r="F46" s="86"/>
      <c r="G46" s="209"/>
      <c r="H46" s="210"/>
      <c r="I46" s="170" t="str">
        <f>IF($A$22="","",VLOOKUP($D$23,$A$106:$Q$115,13,FALSE))</f>
        <v/>
      </c>
      <c r="J46" s="65" t="str">
        <f>IF($A$22="","",VLOOKUP($D$23,$A$106:$Q$115,10,FALSE))</f>
        <v/>
      </c>
      <c r="K46" s="94">
        <f t="shared" si="0"/>
        <v>0</v>
      </c>
      <c r="L46" s="94" t="str">
        <f t="shared" si="1"/>
        <v/>
      </c>
      <c r="M46" s="160" t="str">
        <f>IF(L46="2","",IF(OR($E46="Green Chair",$E46="Other",$E46="National"),"At least White Badge CU Required",""))</f>
        <v/>
      </c>
      <c r="N46" s="94"/>
      <c r="O46" s="94" t="str">
        <f>IF(ISBLANK(E46),"0",IF(OR(E46="National",E46="Other"),1,IF(E46=" ",0,2)))</f>
        <v>0</v>
      </c>
    </row>
    <row r="47" spans="1:15" ht="12.75" customHeight="1" x14ac:dyDescent="0.2">
      <c r="A47" s="278" t="s">
        <v>74</v>
      </c>
      <c r="B47" s="278"/>
      <c r="C47" s="278"/>
      <c r="D47" s="278"/>
      <c r="E47" s="278"/>
      <c r="F47" s="278"/>
      <c r="G47" s="278"/>
      <c r="H47" s="278"/>
      <c r="I47" s="278"/>
      <c r="J47" s="278"/>
      <c r="K47" s="94">
        <f t="shared" ref="K47:K50" si="2">IF(OR(F47="Last 2 days",F47="Last day"),1,0)</f>
        <v>0</v>
      </c>
      <c r="M47" s="94"/>
      <c r="N47" s="94"/>
      <c r="O47" s="94"/>
    </row>
    <row r="48" spans="1:15" ht="24.75" customHeight="1" thickBot="1" x14ac:dyDescent="0.25">
      <c r="A48" s="304" t="str">
        <f>IF(A22="","",IF(I24&gt;32,VLOOKUP($D$23,$A$106:$Q$115,17,FALSE),VLOOKUP($D$23,$A$106:$Q$115,16,FALSE)))</f>
        <v/>
      </c>
      <c r="B48" s="304"/>
      <c r="C48" s="304"/>
      <c r="D48" s="304"/>
      <c r="E48" s="304"/>
      <c r="F48" s="304"/>
      <c r="G48" s="304"/>
      <c r="H48" s="304"/>
      <c r="I48" s="304"/>
      <c r="J48" s="304"/>
      <c r="K48" s="94">
        <f t="shared" si="2"/>
        <v>0</v>
      </c>
      <c r="M48" s="94"/>
      <c r="N48" s="94"/>
      <c r="O48" s="94"/>
    </row>
    <row r="49" spans="1:15" ht="26.25" customHeight="1" thickBot="1" x14ac:dyDescent="0.25">
      <c r="A49" s="158" t="s">
        <v>12</v>
      </c>
      <c r="B49" s="159"/>
      <c r="C49" s="159"/>
      <c r="D49" s="293" t="s">
        <v>129</v>
      </c>
      <c r="E49" s="294"/>
      <c r="F49" s="294"/>
      <c r="G49" s="294"/>
      <c r="H49" s="294"/>
      <c r="I49" s="294"/>
      <c r="J49" s="295"/>
      <c r="K49" s="94">
        <f t="shared" si="2"/>
        <v>0</v>
      </c>
      <c r="L49" s="26"/>
      <c r="M49" s="94"/>
      <c r="N49" s="94"/>
      <c r="O49" s="94"/>
    </row>
    <row r="50" spans="1:15" ht="27.75" thickBot="1" x14ac:dyDescent="0.25">
      <c r="A50" s="152" t="s">
        <v>31</v>
      </c>
      <c r="B50" s="153"/>
      <c r="C50" s="154"/>
      <c r="D50" s="155" t="s">
        <v>35</v>
      </c>
      <c r="E50" s="156" t="s">
        <v>1</v>
      </c>
      <c r="F50" s="156" t="s">
        <v>38</v>
      </c>
      <c r="G50" s="150" t="s">
        <v>152</v>
      </c>
      <c r="H50" s="186" t="s">
        <v>115</v>
      </c>
      <c r="I50" s="157" t="s">
        <v>36</v>
      </c>
      <c r="J50" s="157" t="s">
        <v>50</v>
      </c>
      <c r="K50" s="94">
        <f t="shared" si="2"/>
        <v>0</v>
      </c>
      <c r="M50" s="94"/>
      <c r="N50" s="94"/>
      <c r="O50" s="94"/>
    </row>
    <row r="51" spans="1:15" ht="14.25" customHeight="1" x14ac:dyDescent="0.2">
      <c r="A51" s="283"/>
      <c r="B51" s="284"/>
      <c r="C51" s="285"/>
      <c r="D51" s="133"/>
      <c r="E51" s="51"/>
      <c r="F51" s="51"/>
      <c r="G51" s="175"/>
      <c r="H51" s="162"/>
      <c r="I51" s="24" t="str">
        <f>IF($A$22="","",IF($C$21="","","Green/Nat'l"))</f>
        <v/>
      </c>
      <c r="J51" s="64" t="str">
        <f>IF($A$22="","",VLOOKUP($D$23,$A$106:$Q$115,15,FALSE))</f>
        <v/>
      </c>
      <c r="K51" s="94">
        <f t="shared" ref="K51:K56" si="3">IF(OR($F51="Last 2 days",$F51="Last day",$F51="All days"),1,0)</f>
        <v>0</v>
      </c>
      <c r="M51" s="94"/>
      <c r="N51" s="94"/>
      <c r="O51" s="94" t="str">
        <f>IF(ISBLANK(E51),"0",IF(OR(E51="National",E51="Other"),1,IF(E51=" ",0,2)))</f>
        <v>0</v>
      </c>
    </row>
    <row r="52" spans="1:15" ht="14.25" customHeight="1" x14ac:dyDescent="0.2">
      <c r="A52" s="283"/>
      <c r="B52" s="284"/>
      <c r="C52" s="285"/>
      <c r="D52" s="133"/>
      <c r="E52" s="51"/>
      <c r="F52" s="51"/>
      <c r="G52" s="51"/>
      <c r="H52" s="163"/>
      <c r="I52" s="24" t="str">
        <f>IF($A$22="","",IF($C$21="","","Green/Nat'l"))</f>
        <v/>
      </c>
      <c r="J52" s="64" t="str">
        <f>IF($A$22="","",VLOOKUP($D$23,$A$106:$Q$115,15,FALSE))</f>
        <v/>
      </c>
      <c r="K52" s="94">
        <f t="shared" si="3"/>
        <v>0</v>
      </c>
      <c r="M52" s="94"/>
      <c r="N52" s="94"/>
      <c r="O52" s="94" t="str">
        <f t="shared" ref="O52:O56" si="4">IF(ISBLANK(E52),"0",IF(OR(E52="National",E52="Other"),1,IF(E52=" ",0,2)))</f>
        <v>0</v>
      </c>
    </row>
    <row r="53" spans="1:15" ht="14.25" customHeight="1" x14ac:dyDescent="0.2">
      <c r="A53" s="272"/>
      <c r="B53" s="273"/>
      <c r="C53" s="274"/>
      <c r="D53" s="143"/>
      <c r="E53" s="52"/>
      <c r="F53" s="52"/>
      <c r="G53" s="146"/>
      <c r="H53" s="164"/>
      <c r="I53" s="24" t="str">
        <f>IF($A$22="","",IF(OR(A46="",$F$20&gt;=4,AND($F$20&gt;=3,$A$46="")),"Green/Nat'l",""))</f>
        <v/>
      </c>
      <c r="J53" s="64" t="str">
        <f>IF($A$22="","",VLOOKUP($D$23,$A$106:$Q$115,15,FALSE))</f>
        <v/>
      </c>
      <c r="K53" s="94">
        <f t="shared" si="3"/>
        <v>0</v>
      </c>
      <c r="M53" s="94"/>
      <c r="N53" s="94"/>
      <c r="O53" s="94" t="str">
        <f t="shared" si="4"/>
        <v>0</v>
      </c>
    </row>
    <row r="54" spans="1:15" ht="14.25" customHeight="1" x14ac:dyDescent="0.2">
      <c r="A54" s="296"/>
      <c r="B54" s="297"/>
      <c r="C54" s="298"/>
      <c r="D54" s="144"/>
      <c r="E54" s="146"/>
      <c r="F54" s="146"/>
      <c r="G54" s="146"/>
      <c r="H54" s="165"/>
      <c r="I54" s="24" t="str">
        <f>IF($A$22="","",IF(OR($F$20&gt;=6,AND($F$20&gt;=6,$A$45="")),"Green/Nat'l",""))</f>
        <v/>
      </c>
      <c r="J54" s="64" t="str">
        <f>IF($I$54="","",VLOOKUP($D$23,$A$106:$Q$115,15,FALSE))</f>
        <v/>
      </c>
      <c r="K54" s="94">
        <f t="shared" si="3"/>
        <v>0</v>
      </c>
      <c r="M54" s="94"/>
      <c r="N54" s="94"/>
      <c r="O54" s="94" t="str">
        <f t="shared" si="4"/>
        <v>0</v>
      </c>
    </row>
    <row r="55" spans="1:15" ht="14.25" customHeight="1" x14ac:dyDescent="0.2">
      <c r="A55" s="296"/>
      <c r="B55" s="297"/>
      <c r="C55" s="298"/>
      <c r="D55" s="144"/>
      <c r="E55" s="146"/>
      <c r="F55" s="146"/>
      <c r="G55" s="146"/>
      <c r="H55" s="166"/>
      <c r="I55" s="24" t="str">
        <f>IF($A$22="","",IF(OR($F$20&gt;=6,AND($F$20&gt;=6,$A$45="")),"Green/Nat'l",""))</f>
        <v/>
      </c>
      <c r="J55" s="64" t="str">
        <f>IF($I$55="","",VLOOKUP($D$23,$A$106:$Q$115,15,FALSE))</f>
        <v/>
      </c>
      <c r="K55" s="94">
        <f t="shared" si="3"/>
        <v>0</v>
      </c>
      <c r="M55" s="94"/>
      <c r="N55" s="94"/>
      <c r="O55" s="94" t="str">
        <f t="shared" si="4"/>
        <v>0</v>
      </c>
    </row>
    <row r="56" spans="1:15" ht="14.25" customHeight="1" thickBot="1" x14ac:dyDescent="0.25">
      <c r="A56" s="290"/>
      <c r="B56" s="291"/>
      <c r="C56" s="292"/>
      <c r="D56" s="145"/>
      <c r="E56" s="147"/>
      <c r="F56" s="147"/>
      <c r="G56" s="147"/>
      <c r="H56" s="167"/>
      <c r="I56" s="25"/>
      <c r="J56" s="65" t="str">
        <f>IF($H$22="","",VLOOKUP($D$23,$A$106:$Q$115,15,FALSE))</f>
        <v/>
      </c>
      <c r="K56" s="94">
        <f t="shared" si="3"/>
        <v>0</v>
      </c>
      <c r="M56" s="94"/>
      <c r="N56" s="94"/>
      <c r="O56" s="94" t="str">
        <f t="shared" si="4"/>
        <v>0</v>
      </c>
    </row>
    <row r="57" spans="1:15" ht="6" customHeight="1" thickBot="1" x14ac:dyDescent="0.25">
      <c r="A57" s="27"/>
      <c r="B57" s="27"/>
      <c r="C57" s="27"/>
      <c r="D57" s="27"/>
      <c r="E57" s="28"/>
      <c r="F57" s="28"/>
      <c r="G57" s="28"/>
      <c r="H57" s="28"/>
      <c r="I57" s="29"/>
      <c r="J57" s="29"/>
      <c r="M57" s="94"/>
      <c r="N57" s="94"/>
      <c r="O57" s="94"/>
    </row>
    <row r="58" spans="1:15" x14ac:dyDescent="0.2">
      <c r="A58" s="30" t="s">
        <v>32</v>
      </c>
      <c r="B58" s="31"/>
      <c r="C58" s="31"/>
      <c r="D58" s="31"/>
      <c r="E58" s="32"/>
      <c r="F58" s="33"/>
      <c r="G58" s="33"/>
      <c r="H58" s="33"/>
      <c r="I58" s="33"/>
      <c r="J58" s="34" t="s">
        <v>33</v>
      </c>
    </row>
    <row r="59" spans="1:15" x14ac:dyDescent="0.2">
      <c r="A59" s="35" t="str">
        <f>IF($F$20="","",IF($F$20&gt;=3,"Main Draw event on "&amp;F$20&amp;" court(s): Minimum "&amp;MAX(4,ROUNDUP($F$20*1.5,0))&amp;" Chair Umpires","NB!  Minimum 4 Chair Umpires required"))</f>
        <v/>
      </c>
      <c r="B59" s="31"/>
      <c r="C59" s="31"/>
      <c r="D59" s="31"/>
      <c r="E59" s="32"/>
      <c r="F59" s="87"/>
      <c r="G59" s="87"/>
      <c r="H59" s="87"/>
      <c r="I59" s="61" t="s">
        <v>34</v>
      </c>
      <c r="J59" s="36">
        <f>COUNTA(A41:A46)+COUNTA(A51:A56)</f>
        <v>0</v>
      </c>
      <c r="K59" s="26"/>
    </row>
    <row r="60" spans="1:15" x14ac:dyDescent="0.2">
      <c r="A60" s="88"/>
      <c r="B60" s="31"/>
      <c r="C60" s="31"/>
      <c r="D60" s="31"/>
      <c r="E60" s="32"/>
      <c r="F60" s="87"/>
      <c r="G60" s="87"/>
      <c r="H60" s="87"/>
      <c r="I60" s="61" t="s">
        <v>53</v>
      </c>
      <c r="J60" s="62">
        <f>COUNTIF(F41:F56,"All Days")</f>
        <v>0</v>
      </c>
      <c r="K60" s="26"/>
    </row>
    <row r="61" spans="1:15" ht="13.5" thickBot="1" x14ac:dyDescent="0.25">
      <c r="A61" s="35" t="str">
        <f>IF($J$22="","","NB! Qualifying event: ")&amp;IF(OR($J$22="M15",$J$22="M25",$J$22="Sat",$J$22="W15"),"Minimum 1 Assistant Referee",IF($J$22="W25","Min. 1 Ass't Referee R64, and Chair Umpires from R32",IF($J$22="W60","Chair Umpires all rounds",)))</f>
        <v/>
      </c>
      <c r="B61" s="31"/>
      <c r="C61" s="31"/>
      <c r="D61" s="31"/>
      <c r="E61" s="32"/>
      <c r="F61" s="87"/>
      <c r="G61" s="87"/>
      <c r="H61" s="87"/>
      <c r="I61" s="61" t="s">
        <v>75</v>
      </c>
      <c r="J61" s="37">
        <f>COUNTIF(K41:K56,1)</f>
        <v>0</v>
      </c>
      <c r="K61" s="26"/>
    </row>
    <row r="62" spans="1:15" ht="6" customHeight="1" x14ac:dyDescent="0.2"/>
    <row r="63" spans="1:15" x14ac:dyDescent="0.2">
      <c r="A63" s="17" t="s">
        <v>14</v>
      </c>
    </row>
    <row r="64" spans="1:15" ht="13.5" customHeight="1" x14ac:dyDescent="0.2">
      <c r="A64" s="95"/>
      <c r="B64" s="95"/>
      <c r="C64" s="95"/>
      <c r="D64" s="95"/>
      <c r="E64" s="95"/>
      <c r="F64" s="95"/>
      <c r="G64" s="95"/>
      <c r="H64" s="95"/>
      <c r="I64" s="95"/>
      <c r="J64" s="95"/>
    </row>
    <row r="65" spans="1:10" ht="13.5" customHeight="1" x14ac:dyDescent="0.2">
      <c r="A65" s="96"/>
      <c r="B65" s="96"/>
      <c r="C65" s="96"/>
      <c r="D65" s="96"/>
      <c r="E65" s="96"/>
      <c r="F65" s="96"/>
      <c r="G65" s="96"/>
      <c r="H65" s="96"/>
      <c r="I65" s="96"/>
      <c r="J65" s="96"/>
    </row>
    <row r="66" spans="1:10" ht="13.5" customHeight="1" x14ac:dyDescent="0.2">
      <c r="A66" s="95"/>
      <c r="B66" s="95"/>
      <c r="C66" s="95"/>
      <c r="D66" s="95"/>
      <c r="E66" s="95"/>
      <c r="F66" s="95"/>
      <c r="G66" s="95"/>
      <c r="H66" s="95"/>
      <c r="I66" s="95"/>
      <c r="J66" s="95"/>
    </row>
    <row r="67" spans="1:10" ht="13.5" customHeight="1" x14ac:dyDescent="0.2">
      <c r="A67" s="96"/>
      <c r="B67" s="96"/>
      <c r="C67" s="96"/>
      <c r="D67" s="96"/>
      <c r="E67" s="96"/>
      <c r="F67" s="96"/>
      <c r="G67" s="96"/>
      <c r="H67" s="96"/>
      <c r="I67" s="96"/>
      <c r="J67" s="96"/>
    </row>
    <row r="68" spans="1:10" ht="13.5" customHeight="1" x14ac:dyDescent="0.2">
      <c r="A68" s="27"/>
      <c r="B68" s="27"/>
      <c r="C68" s="27"/>
      <c r="D68" s="27"/>
      <c r="E68" s="27"/>
      <c r="F68" s="27"/>
      <c r="G68" s="27"/>
      <c r="H68" s="27"/>
      <c r="I68" s="27"/>
      <c r="J68" s="27"/>
    </row>
    <row r="69" spans="1:10" ht="6" customHeight="1" x14ac:dyDescent="0.2"/>
    <row r="77" spans="1:10" ht="13.5" customHeight="1" x14ac:dyDescent="0.2"/>
    <row r="79" spans="1:10" hidden="1" x14ac:dyDescent="0.2"/>
    <row r="80" spans="1:10" ht="12" hidden="1" customHeight="1" x14ac:dyDescent="0.2">
      <c r="A80" s="22"/>
      <c r="B80" s="22"/>
      <c r="C80" s="22"/>
      <c r="D80" s="22"/>
      <c r="E80" s="22"/>
      <c r="F80" s="22"/>
      <c r="G80" s="22"/>
      <c r="H80" s="22"/>
      <c r="I80" s="22"/>
      <c r="J80" s="22"/>
    </row>
    <row r="81" spans="1:11" hidden="1" x14ac:dyDescent="0.2">
      <c r="A81" s="38" t="s">
        <v>37</v>
      </c>
      <c r="B81" s="38"/>
      <c r="C81" s="38" t="s">
        <v>15</v>
      </c>
      <c r="D81" s="38" t="s">
        <v>17</v>
      </c>
      <c r="E81" s="38" t="s">
        <v>18</v>
      </c>
      <c r="F81" s="38" t="s">
        <v>19</v>
      </c>
      <c r="G81" s="38"/>
      <c r="H81" s="38" t="s">
        <v>24</v>
      </c>
      <c r="I81" s="38" t="s">
        <v>21</v>
      </c>
      <c r="K81" s="125" t="s">
        <v>100</v>
      </c>
    </row>
    <row r="82" spans="1:11" hidden="1" x14ac:dyDescent="0.2">
      <c r="A82" s="39" t="s">
        <v>131</v>
      </c>
      <c r="B82" s="40"/>
      <c r="C82" s="40" t="s">
        <v>88</v>
      </c>
      <c r="D82" s="40" t="s">
        <v>88</v>
      </c>
      <c r="E82" s="40" t="s">
        <v>91</v>
      </c>
      <c r="F82" s="40" t="s">
        <v>91</v>
      </c>
      <c r="G82" s="40" t="s">
        <v>22</v>
      </c>
      <c r="H82" s="40" t="s">
        <v>22</v>
      </c>
      <c r="I82" s="40" t="s">
        <v>158</v>
      </c>
      <c r="K82" s="125" t="s">
        <v>99</v>
      </c>
    </row>
    <row r="83" spans="1:11" hidden="1" x14ac:dyDescent="0.2">
      <c r="A83" s="39" t="s">
        <v>132</v>
      </c>
      <c r="B83" s="41"/>
      <c r="C83" s="40" t="s">
        <v>89</v>
      </c>
      <c r="D83" s="40" t="s">
        <v>89</v>
      </c>
      <c r="E83" s="40" t="s">
        <v>92</v>
      </c>
      <c r="F83" s="40" t="s">
        <v>92</v>
      </c>
      <c r="G83" s="40" t="s">
        <v>23</v>
      </c>
      <c r="H83" s="40" t="s">
        <v>60</v>
      </c>
      <c r="I83" s="40" t="s">
        <v>157</v>
      </c>
      <c r="K83" s="125" t="s">
        <v>98</v>
      </c>
    </row>
    <row r="84" spans="1:11" hidden="1" x14ac:dyDescent="0.2">
      <c r="A84" s="39" t="s">
        <v>133</v>
      </c>
      <c r="B84" s="40"/>
      <c r="C84" s="40"/>
      <c r="D84" s="40" t="s">
        <v>90</v>
      </c>
      <c r="E84" s="40" t="s">
        <v>93</v>
      </c>
      <c r="F84" s="40" t="s">
        <v>93</v>
      </c>
      <c r="G84" s="40" t="s">
        <v>112</v>
      </c>
      <c r="H84" s="40"/>
      <c r="I84" s="40" t="s">
        <v>23</v>
      </c>
      <c r="K84" s="125" t="s">
        <v>97</v>
      </c>
    </row>
    <row r="85" spans="1:11" hidden="1" x14ac:dyDescent="0.2">
      <c r="A85" s="39" t="s">
        <v>134</v>
      </c>
      <c r="B85" s="40"/>
      <c r="C85" s="40"/>
      <c r="D85" s="40" t="s">
        <v>91</v>
      </c>
      <c r="E85" s="40" t="s">
        <v>94</v>
      </c>
      <c r="F85" s="40" t="s">
        <v>94</v>
      </c>
      <c r="G85" s="40" t="s">
        <v>113</v>
      </c>
      <c r="H85" s="40"/>
      <c r="I85" s="40"/>
      <c r="K85" s="125" t="s">
        <v>96</v>
      </c>
    </row>
    <row r="86" spans="1:11" hidden="1" x14ac:dyDescent="0.2">
      <c r="A86" s="39" t="s">
        <v>135</v>
      </c>
      <c r="B86" s="40"/>
      <c r="C86" s="40"/>
      <c r="D86" s="40" t="s">
        <v>92</v>
      </c>
      <c r="E86" s="40" t="s">
        <v>95</v>
      </c>
      <c r="F86" s="40" t="s">
        <v>95</v>
      </c>
      <c r="G86" s="40"/>
      <c r="H86" s="40"/>
      <c r="I86" s="40"/>
    </row>
    <row r="87" spans="1:11" hidden="1" x14ac:dyDescent="0.2">
      <c r="A87" s="39" t="s">
        <v>136</v>
      </c>
      <c r="B87" s="40"/>
      <c r="C87" s="38"/>
      <c r="D87" s="40" t="s">
        <v>93</v>
      </c>
      <c r="E87" s="40" t="s">
        <v>16</v>
      </c>
      <c r="F87" s="40" t="s">
        <v>20</v>
      </c>
      <c r="G87" s="40"/>
      <c r="H87" s="40"/>
      <c r="I87" s="40"/>
    </row>
    <row r="88" spans="1:11" hidden="1" x14ac:dyDescent="0.2">
      <c r="A88" s="39" t="s">
        <v>137</v>
      </c>
      <c r="B88" s="42"/>
      <c r="C88" s="40"/>
      <c r="D88" s="40" t="s">
        <v>94</v>
      </c>
      <c r="E88" s="40"/>
      <c r="F88" s="40" t="s">
        <v>16</v>
      </c>
      <c r="G88" s="40"/>
      <c r="H88" s="40"/>
      <c r="I88" s="40"/>
      <c r="J88" s="40"/>
    </row>
    <row r="89" spans="1:11" hidden="1" x14ac:dyDescent="0.2">
      <c r="A89" s="40"/>
      <c r="B89" s="40"/>
      <c r="C89" s="40"/>
      <c r="D89" s="42"/>
      <c r="E89" s="42"/>
      <c r="F89" s="42"/>
      <c r="G89" s="42"/>
      <c r="H89" s="42"/>
      <c r="I89" s="42"/>
      <c r="J89" s="42"/>
    </row>
    <row r="90" spans="1:11" hidden="1" x14ac:dyDescent="0.2">
      <c r="A90" s="46" t="s">
        <v>43</v>
      </c>
      <c r="B90" s="42"/>
      <c r="C90" s="38" t="s">
        <v>25</v>
      </c>
      <c r="D90" s="42"/>
      <c r="E90" s="42"/>
      <c r="F90" s="42"/>
      <c r="G90" s="42"/>
      <c r="H90" s="42"/>
      <c r="I90" s="42"/>
      <c r="J90" s="42"/>
    </row>
    <row r="91" spans="1:11" hidden="1" x14ac:dyDescent="0.2">
      <c r="A91" s="43">
        <v>32</v>
      </c>
      <c r="B91" s="42"/>
      <c r="C91" s="43" t="s">
        <v>26</v>
      </c>
      <c r="D91" s="42"/>
      <c r="E91" s="42"/>
      <c r="F91" s="42"/>
      <c r="G91" s="42"/>
      <c r="H91" s="42"/>
      <c r="I91" s="42"/>
      <c r="J91" s="42"/>
    </row>
    <row r="92" spans="1:11" hidden="1" x14ac:dyDescent="0.2">
      <c r="A92" s="43">
        <v>48</v>
      </c>
      <c r="B92" s="42"/>
      <c r="C92" s="43" t="s">
        <v>27</v>
      </c>
      <c r="D92" s="42"/>
      <c r="E92" s="42"/>
      <c r="F92" s="42"/>
      <c r="G92" s="42"/>
      <c r="H92" s="42"/>
      <c r="I92" s="42"/>
      <c r="J92" s="42"/>
    </row>
    <row r="93" spans="1:11" hidden="1" x14ac:dyDescent="0.2">
      <c r="A93" s="43">
        <v>64</v>
      </c>
      <c r="B93" s="42"/>
      <c r="C93" s="43" t="s">
        <v>29</v>
      </c>
      <c r="D93" s="42"/>
      <c r="E93" s="42"/>
      <c r="F93" s="42"/>
      <c r="G93" s="42"/>
      <c r="H93" s="42"/>
      <c r="I93" s="42"/>
      <c r="J93" s="42"/>
    </row>
    <row r="94" spans="1:11" hidden="1" x14ac:dyDescent="0.2">
      <c r="A94" s="43">
        <v>128</v>
      </c>
      <c r="B94" s="42"/>
      <c r="C94" s="43" t="s">
        <v>28</v>
      </c>
      <c r="D94" s="42"/>
      <c r="E94" s="42"/>
      <c r="F94" s="42"/>
      <c r="G94" s="42"/>
      <c r="H94" s="42"/>
      <c r="I94" s="42"/>
      <c r="J94" s="42"/>
    </row>
    <row r="95" spans="1:11" hidden="1" x14ac:dyDescent="0.2">
      <c r="A95" s="47"/>
      <c r="B95" s="47"/>
      <c r="C95" s="47"/>
      <c r="D95" s="47"/>
      <c r="E95" s="57"/>
      <c r="F95" s="57"/>
      <c r="G95" s="57"/>
      <c r="H95" s="57"/>
      <c r="I95" s="57"/>
      <c r="J95" s="57"/>
    </row>
    <row r="96" spans="1:11" hidden="1" x14ac:dyDescent="0.2">
      <c r="A96" s="48" t="s">
        <v>131</v>
      </c>
      <c r="B96" s="47"/>
      <c r="C96" s="47">
        <v>15</v>
      </c>
      <c r="D96" s="47" t="s">
        <v>117</v>
      </c>
      <c r="E96" s="89" t="s">
        <v>76</v>
      </c>
      <c r="F96" s="57"/>
      <c r="G96" s="57"/>
      <c r="H96" s="57"/>
      <c r="I96" s="57"/>
      <c r="J96" s="57"/>
      <c r="K96" s="58"/>
    </row>
    <row r="97" spans="1:17" hidden="1" x14ac:dyDescent="0.2">
      <c r="A97" s="48" t="s">
        <v>132</v>
      </c>
      <c r="B97" s="47"/>
      <c r="C97" s="47">
        <v>25</v>
      </c>
      <c r="D97" s="47" t="s">
        <v>106</v>
      </c>
      <c r="E97" s="90" t="s">
        <v>77</v>
      </c>
      <c r="F97" s="57"/>
      <c r="G97" s="57"/>
      <c r="H97" s="57"/>
      <c r="I97" s="57"/>
      <c r="J97" s="57"/>
      <c r="K97" s="58"/>
    </row>
    <row r="98" spans="1:17" hidden="1" x14ac:dyDescent="0.2">
      <c r="A98" s="48" t="s">
        <v>133</v>
      </c>
      <c r="B98" s="47"/>
      <c r="C98" s="47">
        <v>15</v>
      </c>
      <c r="D98" s="47" t="s">
        <v>118</v>
      </c>
      <c r="E98" s="89" t="s">
        <v>76</v>
      </c>
      <c r="F98" s="57"/>
      <c r="G98" s="57"/>
      <c r="H98" s="57"/>
      <c r="I98" s="57"/>
      <c r="J98" s="57"/>
      <c r="K98" s="58"/>
    </row>
    <row r="99" spans="1:17" hidden="1" x14ac:dyDescent="0.2">
      <c r="A99" s="48" t="s">
        <v>134</v>
      </c>
      <c r="B99" s="47"/>
      <c r="C99" s="47">
        <v>25</v>
      </c>
      <c r="D99" s="47" t="s">
        <v>44</v>
      </c>
      <c r="E99" s="90" t="s">
        <v>77</v>
      </c>
      <c r="F99" s="57"/>
      <c r="G99" s="57"/>
      <c r="H99" s="57"/>
      <c r="I99" s="57"/>
      <c r="J99" s="57"/>
      <c r="K99" s="58"/>
    </row>
    <row r="100" spans="1:17" hidden="1" x14ac:dyDescent="0.2">
      <c r="A100" s="48" t="s">
        <v>135</v>
      </c>
      <c r="B100" s="47"/>
      <c r="C100" s="47">
        <v>50</v>
      </c>
      <c r="D100" s="47" t="s">
        <v>119</v>
      </c>
      <c r="E100" s="89" t="s">
        <v>78</v>
      </c>
      <c r="F100" s="57"/>
      <c r="G100" s="57"/>
      <c r="H100" s="57"/>
      <c r="I100" s="57"/>
      <c r="J100" s="57"/>
      <c r="K100" s="58"/>
    </row>
    <row r="101" spans="1:17" hidden="1" x14ac:dyDescent="0.2">
      <c r="A101" s="48" t="s">
        <v>136</v>
      </c>
      <c r="B101" s="47"/>
      <c r="C101" s="47">
        <v>80</v>
      </c>
      <c r="D101" s="47" t="s">
        <v>120</v>
      </c>
      <c r="E101" s="89" t="s">
        <v>78</v>
      </c>
      <c r="F101" s="57"/>
      <c r="G101" s="57"/>
      <c r="H101" s="57"/>
      <c r="I101" s="57"/>
      <c r="J101" s="57"/>
      <c r="K101" s="58"/>
    </row>
    <row r="102" spans="1:17" hidden="1" x14ac:dyDescent="0.2">
      <c r="A102" s="48" t="s">
        <v>137</v>
      </c>
      <c r="B102" s="47"/>
      <c r="C102" s="47">
        <v>100</v>
      </c>
      <c r="D102" s="47" t="s">
        <v>45</v>
      </c>
      <c r="E102" s="89" t="s">
        <v>78</v>
      </c>
      <c r="F102" s="57"/>
      <c r="G102" s="57"/>
      <c r="H102" s="57"/>
      <c r="I102" s="57"/>
      <c r="J102" s="57"/>
      <c r="K102" s="58"/>
    </row>
    <row r="103" spans="1:17" hidden="1" x14ac:dyDescent="0.2">
      <c r="I103" s="57"/>
      <c r="J103" s="57"/>
      <c r="K103" s="58"/>
    </row>
    <row r="104" spans="1:17" hidden="1" x14ac:dyDescent="0.2">
      <c r="A104" s="79">
        <v>1</v>
      </c>
      <c r="B104" s="81">
        <v>2</v>
      </c>
      <c r="C104" s="102">
        <v>3</v>
      </c>
      <c r="D104" s="102">
        <v>4</v>
      </c>
      <c r="E104" s="112">
        <v>5</v>
      </c>
      <c r="F104" s="113">
        <v>6</v>
      </c>
      <c r="G104" s="102">
        <v>7</v>
      </c>
      <c r="H104" s="102">
        <v>8</v>
      </c>
      <c r="I104" s="112">
        <v>9</v>
      </c>
      <c r="J104" s="113">
        <v>10</v>
      </c>
      <c r="K104" s="102">
        <v>11</v>
      </c>
      <c r="L104" s="102">
        <v>12</v>
      </c>
      <c r="M104" s="112">
        <v>13</v>
      </c>
      <c r="N104" s="113">
        <v>14</v>
      </c>
      <c r="O104" s="80">
        <v>15</v>
      </c>
      <c r="P104" s="80">
        <v>16</v>
      </c>
      <c r="Q104" s="79">
        <v>17</v>
      </c>
    </row>
    <row r="105" spans="1:17" hidden="1" x14ac:dyDescent="0.2">
      <c r="A105" s="81"/>
      <c r="B105" s="101" t="s">
        <v>73</v>
      </c>
      <c r="C105" s="123" t="s">
        <v>61</v>
      </c>
      <c r="D105" s="122" t="s">
        <v>86</v>
      </c>
      <c r="E105" s="123" t="s">
        <v>62</v>
      </c>
      <c r="F105" s="122" t="s">
        <v>86</v>
      </c>
      <c r="G105" s="123" t="s">
        <v>63</v>
      </c>
      <c r="H105" s="122" t="s">
        <v>86</v>
      </c>
      <c r="I105" s="123" t="s">
        <v>64</v>
      </c>
      <c r="J105" s="122" t="s">
        <v>86</v>
      </c>
      <c r="K105" s="123" t="s">
        <v>65</v>
      </c>
      <c r="L105" s="122" t="s">
        <v>86</v>
      </c>
      <c r="M105" s="123" t="s">
        <v>66</v>
      </c>
      <c r="N105" s="103"/>
      <c r="O105" s="119" t="s">
        <v>70</v>
      </c>
      <c r="P105" s="56" t="s">
        <v>69</v>
      </c>
      <c r="Q105" s="81" t="s">
        <v>72</v>
      </c>
    </row>
    <row r="106" spans="1:17" hidden="1" x14ac:dyDescent="0.2">
      <c r="A106" s="82" t="s">
        <v>121</v>
      </c>
      <c r="B106" s="101">
        <v>4</v>
      </c>
      <c r="C106" s="104" t="s">
        <v>51</v>
      </c>
      <c r="D106" s="105" t="s">
        <v>68</v>
      </c>
      <c r="E106" s="104" t="s">
        <v>51</v>
      </c>
      <c r="F106" s="105" t="s">
        <v>68</v>
      </c>
      <c r="G106" s="104" t="s">
        <v>151</v>
      </c>
      <c r="H106" s="105" t="s">
        <v>52</v>
      </c>
      <c r="I106" s="104" t="s">
        <v>153</v>
      </c>
      <c r="J106" s="105" t="s">
        <v>52</v>
      </c>
      <c r="K106" s="104"/>
      <c r="L106" s="105"/>
      <c r="M106" s="104"/>
      <c r="N106" s="105"/>
      <c r="O106" s="120" t="s">
        <v>52</v>
      </c>
      <c r="P106" s="83" t="s">
        <v>79</v>
      </c>
      <c r="Q106" s="83" t="s">
        <v>79</v>
      </c>
    </row>
    <row r="107" spans="1:17" hidden="1" x14ac:dyDescent="0.2">
      <c r="A107" s="82" t="s">
        <v>122</v>
      </c>
      <c r="B107" s="101">
        <v>4</v>
      </c>
      <c r="C107" s="106" t="s">
        <v>67</v>
      </c>
      <c r="D107" s="107" t="s">
        <v>71</v>
      </c>
      <c r="E107" s="108" t="s">
        <v>51</v>
      </c>
      <c r="F107" s="109" t="s">
        <v>68</v>
      </c>
      <c r="G107" s="106" t="s">
        <v>51</v>
      </c>
      <c r="H107" s="107" t="s">
        <v>68</v>
      </c>
      <c r="I107" s="108" t="s">
        <v>51</v>
      </c>
      <c r="J107" s="114" t="s">
        <v>71</v>
      </c>
      <c r="K107" s="117"/>
      <c r="L107" s="105"/>
      <c r="M107" s="104"/>
      <c r="N107" s="105"/>
      <c r="O107" s="120" t="s">
        <v>52</v>
      </c>
      <c r="P107" s="83" t="s">
        <v>110</v>
      </c>
      <c r="Q107" s="83" t="s">
        <v>110</v>
      </c>
    </row>
    <row r="108" spans="1:17" hidden="1" x14ac:dyDescent="0.2">
      <c r="A108" s="56" t="s">
        <v>123</v>
      </c>
      <c r="B108" s="101">
        <v>4</v>
      </c>
      <c r="C108" s="104" t="s">
        <v>67</v>
      </c>
      <c r="D108" s="105" t="s">
        <v>68</v>
      </c>
      <c r="E108" s="104" t="s">
        <v>51</v>
      </c>
      <c r="F108" s="105" t="s">
        <v>68</v>
      </c>
      <c r="G108" s="104" t="s">
        <v>51</v>
      </c>
      <c r="H108" s="105" t="s">
        <v>68</v>
      </c>
      <c r="I108" s="104" t="s">
        <v>51</v>
      </c>
      <c r="J108" s="105" t="s">
        <v>68</v>
      </c>
      <c r="K108" s="104"/>
      <c r="L108" s="105"/>
      <c r="M108" s="104"/>
      <c r="N108" s="105"/>
      <c r="O108" s="120" t="s">
        <v>52</v>
      </c>
      <c r="P108" s="83" t="s">
        <v>80</v>
      </c>
      <c r="Q108" s="83" t="s">
        <v>80</v>
      </c>
    </row>
    <row r="109" spans="1:17" hidden="1" x14ac:dyDescent="0.2">
      <c r="A109" s="56" t="s">
        <v>124</v>
      </c>
      <c r="B109" s="101">
        <v>4</v>
      </c>
      <c r="C109" s="104" t="s">
        <v>67</v>
      </c>
      <c r="D109" s="105" t="s">
        <v>68</v>
      </c>
      <c r="E109" s="104" t="s">
        <v>51</v>
      </c>
      <c r="F109" s="105" t="s">
        <v>68</v>
      </c>
      <c r="G109" s="104" t="s">
        <v>51</v>
      </c>
      <c r="H109" s="105" t="s">
        <v>68</v>
      </c>
      <c r="I109" s="104" t="s">
        <v>51</v>
      </c>
      <c r="J109" s="105" t="s">
        <v>68</v>
      </c>
      <c r="K109" s="104"/>
      <c r="L109" s="105"/>
      <c r="M109" s="104"/>
      <c r="N109" s="105"/>
      <c r="O109" s="120" t="s">
        <v>52</v>
      </c>
      <c r="P109" s="83" t="s">
        <v>81</v>
      </c>
      <c r="Q109" s="83" t="s">
        <v>81</v>
      </c>
    </row>
    <row r="110" spans="1:17" hidden="1" x14ac:dyDescent="0.2">
      <c r="A110" s="83" t="s">
        <v>125</v>
      </c>
      <c r="B110" s="101">
        <v>5</v>
      </c>
      <c r="C110" s="108" t="s">
        <v>67</v>
      </c>
      <c r="D110" s="109" t="s">
        <v>68</v>
      </c>
      <c r="E110" s="108" t="s">
        <v>67</v>
      </c>
      <c r="F110" s="109" t="s">
        <v>68</v>
      </c>
      <c r="G110" s="108" t="s">
        <v>51</v>
      </c>
      <c r="H110" s="109" t="s">
        <v>68</v>
      </c>
      <c r="I110" s="106" t="s">
        <v>51</v>
      </c>
      <c r="J110" s="107" t="s">
        <v>68</v>
      </c>
      <c r="K110" s="106" t="s">
        <v>51</v>
      </c>
      <c r="L110" s="107" t="s">
        <v>52</v>
      </c>
      <c r="M110" s="104"/>
      <c r="N110" s="121"/>
      <c r="O110" s="120" t="s">
        <v>52</v>
      </c>
      <c r="P110" s="83" t="s">
        <v>111</v>
      </c>
      <c r="Q110" s="83" t="s">
        <v>111</v>
      </c>
    </row>
    <row r="111" spans="1:17" hidden="1" x14ac:dyDescent="0.2">
      <c r="A111" s="84" t="s">
        <v>126</v>
      </c>
      <c r="B111" s="101">
        <v>4</v>
      </c>
      <c r="C111" s="106" t="s">
        <v>67</v>
      </c>
      <c r="D111" s="107" t="s">
        <v>71</v>
      </c>
      <c r="E111" s="108" t="s">
        <v>51</v>
      </c>
      <c r="F111" s="109" t="s">
        <v>68</v>
      </c>
      <c r="G111" s="106" t="s">
        <v>51</v>
      </c>
      <c r="H111" s="107" t="s">
        <v>68</v>
      </c>
      <c r="I111" s="108" t="s">
        <v>51</v>
      </c>
      <c r="J111" s="114" t="s">
        <v>71</v>
      </c>
      <c r="K111" s="117"/>
      <c r="L111" s="105"/>
      <c r="M111" s="104"/>
      <c r="N111" s="105"/>
      <c r="O111" s="120" t="s">
        <v>52</v>
      </c>
      <c r="P111" s="83" t="s">
        <v>109</v>
      </c>
      <c r="Q111" s="83" t="s">
        <v>109</v>
      </c>
    </row>
    <row r="112" spans="1:17" hidden="1" x14ac:dyDescent="0.2">
      <c r="A112" s="84" t="s">
        <v>107</v>
      </c>
      <c r="B112" s="101">
        <v>5</v>
      </c>
      <c r="C112" s="106" t="s">
        <v>67</v>
      </c>
      <c r="D112" s="107" t="s">
        <v>71</v>
      </c>
      <c r="E112" s="108" t="s">
        <v>67</v>
      </c>
      <c r="F112" s="109" t="s">
        <v>71</v>
      </c>
      <c r="G112" s="106" t="s">
        <v>51</v>
      </c>
      <c r="H112" s="107" t="s">
        <v>68</v>
      </c>
      <c r="I112" s="108" t="s">
        <v>51</v>
      </c>
      <c r="J112" s="109" t="s">
        <v>68</v>
      </c>
      <c r="K112" s="117" t="s">
        <v>51</v>
      </c>
      <c r="L112" s="105" t="s">
        <v>71</v>
      </c>
      <c r="M112" s="104"/>
      <c r="N112" s="105"/>
      <c r="O112" s="120" t="s">
        <v>52</v>
      </c>
      <c r="P112" s="83" t="s">
        <v>87</v>
      </c>
      <c r="Q112" s="83" t="s">
        <v>87</v>
      </c>
    </row>
    <row r="113" spans="1:17" hidden="1" x14ac:dyDescent="0.2">
      <c r="A113" s="83" t="s">
        <v>127</v>
      </c>
      <c r="B113" s="101">
        <v>5</v>
      </c>
      <c r="C113" s="108" t="s">
        <v>67</v>
      </c>
      <c r="D113" s="109" t="s">
        <v>68</v>
      </c>
      <c r="E113" s="106" t="s">
        <v>67</v>
      </c>
      <c r="F113" s="107" t="s">
        <v>71</v>
      </c>
      <c r="G113" s="108" t="s">
        <v>51</v>
      </c>
      <c r="H113" s="109" t="s">
        <v>68</v>
      </c>
      <c r="I113" s="108" t="s">
        <v>51</v>
      </c>
      <c r="J113" s="109" t="s">
        <v>68</v>
      </c>
      <c r="K113" s="106" t="s">
        <v>51</v>
      </c>
      <c r="L113" s="107" t="s">
        <v>68</v>
      </c>
      <c r="M113" s="104"/>
      <c r="N113" s="105"/>
      <c r="O113" s="120" t="s">
        <v>52</v>
      </c>
      <c r="P113" s="83" t="s">
        <v>82</v>
      </c>
      <c r="Q113" s="83" t="s">
        <v>82</v>
      </c>
    </row>
    <row r="114" spans="1:17" hidden="1" x14ac:dyDescent="0.2">
      <c r="A114" s="83" t="s">
        <v>128</v>
      </c>
      <c r="B114" s="101">
        <v>5</v>
      </c>
      <c r="C114" s="108" t="s">
        <v>67</v>
      </c>
      <c r="D114" s="109" t="s">
        <v>68</v>
      </c>
      <c r="E114" s="106" t="s">
        <v>67</v>
      </c>
      <c r="F114" s="107" t="s">
        <v>71</v>
      </c>
      <c r="G114" s="108" t="s">
        <v>51</v>
      </c>
      <c r="H114" s="114" t="s">
        <v>68</v>
      </c>
      <c r="I114" s="108" t="s">
        <v>51</v>
      </c>
      <c r="J114" s="114" t="s">
        <v>68</v>
      </c>
      <c r="K114" s="106" t="s">
        <v>51</v>
      </c>
      <c r="L114" s="107" t="s">
        <v>68</v>
      </c>
      <c r="M114" s="104"/>
      <c r="N114" s="105"/>
      <c r="O114" s="120" t="s">
        <v>52</v>
      </c>
      <c r="P114" s="83" t="s">
        <v>83</v>
      </c>
      <c r="Q114" s="83" t="s">
        <v>83</v>
      </c>
    </row>
    <row r="115" spans="1:17" ht="13.5" hidden="1" thickBot="1" x14ac:dyDescent="0.25">
      <c r="A115" s="83" t="s">
        <v>108</v>
      </c>
      <c r="B115" s="101">
        <v>6</v>
      </c>
      <c r="C115" s="110" t="s">
        <v>67</v>
      </c>
      <c r="D115" s="111" t="s">
        <v>68</v>
      </c>
      <c r="E115" s="110" t="s">
        <v>67</v>
      </c>
      <c r="F115" s="111" t="s">
        <v>68</v>
      </c>
      <c r="G115" s="115" t="s">
        <v>67</v>
      </c>
      <c r="H115" s="116" t="s">
        <v>71</v>
      </c>
      <c r="I115" s="110" t="s">
        <v>51</v>
      </c>
      <c r="J115" s="111" t="s">
        <v>68</v>
      </c>
      <c r="K115" s="115" t="s">
        <v>51</v>
      </c>
      <c r="L115" s="118" t="s">
        <v>68</v>
      </c>
      <c r="M115" s="115" t="s">
        <v>51</v>
      </c>
      <c r="N115" s="116" t="s">
        <v>71</v>
      </c>
      <c r="O115" s="120" t="s">
        <v>52</v>
      </c>
      <c r="P115" s="83" t="s">
        <v>84</v>
      </c>
      <c r="Q115" s="83" t="s">
        <v>84</v>
      </c>
    </row>
    <row r="116" spans="1:17" hidden="1" x14ac:dyDescent="0.2"/>
    <row r="117" spans="1:17" hidden="1" x14ac:dyDescent="0.2">
      <c r="A117" s="11">
        <v>1</v>
      </c>
      <c r="B117" s="124" t="s">
        <v>138</v>
      </c>
      <c r="D117" s="128" t="s">
        <v>166</v>
      </c>
    </row>
    <row r="118" spans="1:17" hidden="1" x14ac:dyDescent="0.2">
      <c r="A118" s="11">
        <v>2</v>
      </c>
      <c r="B118" s="124" t="s">
        <v>139</v>
      </c>
      <c r="D118" s="125" t="s">
        <v>164</v>
      </c>
    </row>
    <row r="119" spans="1:17" hidden="1" x14ac:dyDescent="0.2">
      <c r="A119" s="11">
        <v>3</v>
      </c>
      <c r="B119" s="124" t="s">
        <v>140</v>
      </c>
      <c r="D119" s="125" t="s">
        <v>165</v>
      </c>
    </row>
    <row r="120" spans="1:17" hidden="1" x14ac:dyDescent="0.2">
      <c r="A120" s="11">
        <v>4</v>
      </c>
      <c r="B120" s="124" t="s">
        <v>141</v>
      </c>
      <c r="D120" s="125" t="s">
        <v>155</v>
      </c>
    </row>
    <row r="121" spans="1:17" hidden="1" x14ac:dyDescent="0.2">
      <c r="A121" s="11">
        <v>5</v>
      </c>
      <c r="B121" s="124" t="s">
        <v>142</v>
      </c>
      <c r="D121" s="11" t="s">
        <v>1</v>
      </c>
    </row>
    <row r="122" spans="1:17" hidden="1" x14ac:dyDescent="0.2">
      <c r="A122" s="11">
        <v>6</v>
      </c>
      <c r="B122" s="124" t="s">
        <v>143</v>
      </c>
      <c r="D122" s="125" t="s">
        <v>103</v>
      </c>
    </row>
    <row r="123" spans="1:17" hidden="1" x14ac:dyDescent="0.2">
      <c r="A123" s="11">
        <v>7</v>
      </c>
      <c r="B123" s="124" t="s">
        <v>144</v>
      </c>
    </row>
    <row r="124" spans="1:17" hidden="1" x14ac:dyDescent="0.2">
      <c r="A124" s="11">
        <v>8</v>
      </c>
      <c r="B124" s="124" t="s">
        <v>145</v>
      </c>
      <c r="D124" s="11" t="s">
        <v>163</v>
      </c>
    </row>
    <row r="125" spans="1:17" hidden="1" x14ac:dyDescent="0.2">
      <c r="A125" s="11">
        <v>9</v>
      </c>
      <c r="B125" s="124" t="s">
        <v>146</v>
      </c>
    </row>
    <row r="126" spans="1:17" hidden="1" x14ac:dyDescent="0.2">
      <c r="A126" s="11">
        <v>10</v>
      </c>
      <c r="B126" s="124" t="s">
        <v>147</v>
      </c>
    </row>
    <row r="127" spans="1:17" hidden="1" x14ac:dyDescent="0.2">
      <c r="A127" s="11">
        <v>11</v>
      </c>
      <c r="B127" s="124" t="s">
        <v>148</v>
      </c>
    </row>
    <row r="128" spans="1:17" hidden="1" x14ac:dyDescent="0.2">
      <c r="A128" s="11">
        <v>12</v>
      </c>
      <c r="B128" s="124" t="s">
        <v>149</v>
      </c>
    </row>
    <row r="129" spans="1:2" hidden="1" x14ac:dyDescent="0.2">
      <c r="A129" s="11">
        <v>13</v>
      </c>
      <c r="B129" s="63"/>
    </row>
    <row r="130" spans="1:2" hidden="1" x14ac:dyDescent="0.2">
      <c r="A130" s="11">
        <v>14</v>
      </c>
      <c r="B130" s="63"/>
    </row>
    <row r="131" spans="1:2" hidden="1" x14ac:dyDescent="0.2">
      <c r="A131" s="11">
        <v>15</v>
      </c>
      <c r="B131" s="63"/>
    </row>
    <row r="132" spans="1:2" hidden="1" x14ac:dyDescent="0.2">
      <c r="A132" s="11">
        <v>16</v>
      </c>
      <c r="B132" s="63"/>
    </row>
    <row r="133" spans="1:2" hidden="1" x14ac:dyDescent="0.2">
      <c r="A133" s="11">
        <v>17</v>
      </c>
      <c r="B133" s="63"/>
    </row>
    <row r="134" spans="1:2" hidden="1" x14ac:dyDescent="0.2">
      <c r="A134" s="11">
        <v>18</v>
      </c>
      <c r="B134" s="63"/>
    </row>
    <row r="135" spans="1:2" hidden="1" x14ac:dyDescent="0.2">
      <c r="A135" s="11">
        <v>19</v>
      </c>
      <c r="B135" s="63"/>
    </row>
    <row r="136" spans="1:2" hidden="1" x14ac:dyDescent="0.2">
      <c r="A136" s="11">
        <v>20</v>
      </c>
      <c r="B136" s="63"/>
    </row>
    <row r="137" spans="1:2" hidden="1" x14ac:dyDescent="0.2">
      <c r="A137" s="11">
        <v>21</v>
      </c>
      <c r="B137" s="63"/>
    </row>
    <row r="138" spans="1:2" hidden="1" x14ac:dyDescent="0.2">
      <c r="A138" s="11">
        <v>22</v>
      </c>
      <c r="B138" s="63"/>
    </row>
    <row r="139" spans="1:2" hidden="1" x14ac:dyDescent="0.2">
      <c r="A139" s="11">
        <v>23</v>
      </c>
      <c r="B139" s="63"/>
    </row>
    <row r="140" spans="1:2" hidden="1" x14ac:dyDescent="0.2">
      <c r="A140" s="11">
        <v>24</v>
      </c>
      <c r="B140" s="63"/>
    </row>
    <row r="141" spans="1:2" hidden="1" x14ac:dyDescent="0.2">
      <c r="A141" s="11">
        <v>25</v>
      </c>
      <c r="B141" s="63"/>
    </row>
    <row r="142" spans="1:2" hidden="1" x14ac:dyDescent="0.2">
      <c r="A142" s="11">
        <v>26</v>
      </c>
      <c r="B142" s="63"/>
    </row>
    <row r="143" spans="1:2" hidden="1" x14ac:dyDescent="0.2">
      <c r="A143" s="11">
        <v>27</v>
      </c>
      <c r="B143" s="63"/>
    </row>
    <row r="144" spans="1:2" hidden="1" x14ac:dyDescent="0.2">
      <c r="A144" s="11">
        <v>28</v>
      </c>
      <c r="B144" s="63"/>
    </row>
    <row r="145" spans="1:2" hidden="1" x14ac:dyDescent="0.2">
      <c r="A145" s="11">
        <v>29</v>
      </c>
      <c r="B145" s="63"/>
    </row>
    <row r="146" spans="1:2" hidden="1" x14ac:dyDescent="0.2">
      <c r="A146" s="11">
        <v>30</v>
      </c>
      <c r="B146" s="63"/>
    </row>
    <row r="147" spans="1:2" hidden="1" x14ac:dyDescent="0.2">
      <c r="A147" s="11">
        <v>31</v>
      </c>
      <c r="B147" s="63"/>
    </row>
    <row r="148" spans="1:2" hidden="1" x14ac:dyDescent="0.2"/>
    <row r="149" spans="1:2" hidden="1" x14ac:dyDescent="0.2"/>
  </sheetData>
  <sheetProtection algorithmName="SHA-512" hashValue="irm6nWRKTgO0qH/nfK7jxbWKda68TjlBtC0bLUMXQQ1z04f3fPvn/TDWHGrryOTLbXze9D3za2eSQ2Bc12LaZw==" saltValue="oCs8rYSi4yGVkcLn69QOyg==" spinCount="100000" sheet="1" selectLockedCells="1"/>
  <mergeCells count="64">
    <mergeCell ref="A54:C54"/>
    <mergeCell ref="A55:C55"/>
    <mergeCell ref="A56:C56"/>
    <mergeCell ref="A47:J47"/>
    <mergeCell ref="A48:J48"/>
    <mergeCell ref="D49:J49"/>
    <mergeCell ref="A51:C51"/>
    <mergeCell ref="A52:C52"/>
    <mergeCell ref="A53:C53"/>
    <mergeCell ref="A44:C44"/>
    <mergeCell ref="G44:H44"/>
    <mergeCell ref="A45:C45"/>
    <mergeCell ref="G45:H45"/>
    <mergeCell ref="A46:C46"/>
    <mergeCell ref="G46:H46"/>
    <mergeCell ref="G40:H40"/>
    <mergeCell ref="A41:C41"/>
    <mergeCell ref="G41:H41"/>
    <mergeCell ref="A42:C42"/>
    <mergeCell ref="G42:H42"/>
    <mergeCell ref="A43:C43"/>
    <mergeCell ref="G43:H43"/>
    <mergeCell ref="F34:H34"/>
    <mergeCell ref="A35:C35"/>
    <mergeCell ref="F35:H35"/>
    <mergeCell ref="A36:J36"/>
    <mergeCell ref="A37:J37"/>
    <mergeCell ref="A38:J38"/>
    <mergeCell ref="G31:H31"/>
    <mergeCell ref="A32:C32"/>
    <mergeCell ref="G32:H32"/>
    <mergeCell ref="I32:J32"/>
    <mergeCell ref="A33:C33"/>
    <mergeCell ref="G33:H33"/>
    <mergeCell ref="I33:J33"/>
    <mergeCell ref="G23:H23"/>
    <mergeCell ref="A24:D24"/>
    <mergeCell ref="E24:F24"/>
    <mergeCell ref="G24:H24"/>
    <mergeCell ref="A26:J26"/>
    <mergeCell ref="B28:C28"/>
    <mergeCell ref="E28:F28"/>
    <mergeCell ref="H28:J28"/>
    <mergeCell ref="C20:E20"/>
    <mergeCell ref="G20:H20"/>
    <mergeCell ref="I20:J20"/>
    <mergeCell ref="G21:H21"/>
    <mergeCell ref="A22:D22"/>
    <mergeCell ref="E22:F22"/>
    <mergeCell ref="G22:H22"/>
    <mergeCell ref="A16:D16"/>
    <mergeCell ref="E16:F16"/>
    <mergeCell ref="G16:I16"/>
    <mergeCell ref="C19:E19"/>
    <mergeCell ref="G19:H19"/>
    <mergeCell ref="I19:J19"/>
    <mergeCell ref="D1:G1"/>
    <mergeCell ref="D2:G2"/>
    <mergeCell ref="A8:J8"/>
    <mergeCell ref="A14:D14"/>
    <mergeCell ref="E14:I14"/>
    <mergeCell ref="A15:D15"/>
    <mergeCell ref="E15:F15"/>
    <mergeCell ref="G15:I15"/>
  </mergeCells>
  <conditionalFormatting sqref="A32:C33 A36:A38">
    <cfRule type="cellIs" dxfId="54" priority="54" stopIfTrue="1" operator="equal">
      <formula>"ITF appointed Supervisor"</formula>
    </cfRule>
  </conditionalFormatting>
  <conditionalFormatting sqref="F32:F33">
    <cfRule type="expression" dxfId="53" priority="53" stopIfTrue="1">
      <formula>$B$23&gt;49</formula>
    </cfRule>
  </conditionalFormatting>
  <conditionalFormatting sqref="E33">
    <cfRule type="expression" dxfId="52" priority="52" stopIfTrue="1">
      <formula>$B$23=100</formula>
    </cfRule>
  </conditionalFormatting>
  <conditionalFormatting sqref="I33">
    <cfRule type="expression" dxfId="51" priority="51" stopIfTrue="1">
      <formula>$F$33="No"</formula>
    </cfRule>
  </conditionalFormatting>
  <conditionalFormatting sqref="A46:F46">
    <cfRule type="expression" dxfId="50" priority="50">
      <formula>$I$46="White"</formula>
    </cfRule>
  </conditionalFormatting>
  <conditionalFormatting sqref="A53:F53 H53">
    <cfRule type="expression" dxfId="49" priority="49" stopIfTrue="1">
      <formula>$I$53&lt;&gt;""</formula>
    </cfRule>
  </conditionalFormatting>
  <conditionalFormatting sqref="A55:F55 H55">
    <cfRule type="expression" dxfId="48" priority="48" stopIfTrue="1">
      <formula>$I$55&lt;&gt;""</formula>
    </cfRule>
  </conditionalFormatting>
  <conditionalFormatting sqref="A56:F56 H56">
    <cfRule type="expression" dxfId="47" priority="47" stopIfTrue="1">
      <formula>$I$56&lt;&gt;""</formula>
    </cfRule>
  </conditionalFormatting>
  <conditionalFormatting sqref="I32">
    <cfRule type="expression" dxfId="46" priority="46" stopIfTrue="1">
      <formula>$F$32="No"</formula>
    </cfRule>
  </conditionalFormatting>
  <conditionalFormatting sqref="A45 D45:F45">
    <cfRule type="expression" dxfId="45" priority="45" stopIfTrue="1">
      <formula>$I$45="White"</formula>
    </cfRule>
  </conditionalFormatting>
  <conditionalFormatting sqref="A54:F54 H54">
    <cfRule type="expression" dxfId="44" priority="44">
      <formula>$I$54&lt;&gt;""</formula>
    </cfRule>
  </conditionalFormatting>
  <conditionalFormatting sqref="E41">
    <cfRule type="expression" dxfId="43" priority="43">
      <formula>$M$41&lt;&gt;""</formula>
    </cfRule>
  </conditionalFormatting>
  <conditionalFormatting sqref="E42">
    <cfRule type="expression" dxfId="42" priority="42">
      <formula>$M$42&lt;&gt;""</formula>
    </cfRule>
  </conditionalFormatting>
  <conditionalFormatting sqref="E44">
    <cfRule type="expression" dxfId="41" priority="41">
      <formula>$M$44&lt;&gt;""</formula>
    </cfRule>
  </conditionalFormatting>
  <conditionalFormatting sqref="E45">
    <cfRule type="expression" dxfId="40" priority="40">
      <formula>$M$45&lt;&gt;""</formula>
    </cfRule>
  </conditionalFormatting>
  <conditionalFormatting sqref="E46">
    <cfRule type="expression" dxfId="39" priority="39">
      <formula>$M$46&lt;&gt;""</formula>
    </cfRule>
  </conditionalFormatting>
  <conditionalFormatting sqref="E43">
    <cfRule type="expression" dxfId="38" priority="38">
      <formula>$M$43&lt;&gt;""</formula>
    </cfRule>
  </conditionalFormatting>
  <conditionalFormatting sqref="A35:C35">
    <cfRule type="cellIs" dxfId="37" priority="37" stopIfTrue="1" operator="equal">
      <formula>"Not applicable"</formula>
    </cfRule>
  </conditionalFormatting>
  <conditionalFormatting sqref="E35">
    <cfRule type="expression" dxfId="36" priority="36">
      <formula>$E$35="Yes"</formula>
    </cfRule>
  </conditionalFormatting>
  <conditionalFormatting sqref="F34 K34:K35">
    <cfRule type="expression" dxfId="35" priority="35">
      <formula>$F$33="No"</formula>
    </cfRule>
  </conditionalFormatting>
  <conditionalFormatting sqref="D28 B28">
    <cfRule type="expression" dxfId="34" priority="34">
      <formula>$N$26=1</formula>
    </cfRule>
  </conditionalFormatting>
  <conditionalFormatting sqref="E28:G28">
    <cfRule type="expression" dxfId="33" priority="33">
      <formula>$N$26=2</formula>
    </cfRule>
  </conditionalFormatting>
  <conditionalFormatting sqref="A14:D14">
    <cfRule type="expression" dxfId="32" priority="32" stopIfTrue="1">
      <formula>$A$14&lt;&gt;"Please complete in Applicant tab"</formula>
    </cfRule>
  </conditionalFormatting>
  <conditionalFormatting sqref="E14:I14">
    <cfRule type="expression" dxfId="31" priority="31" stopIfTrue="1">
      <formula>$E$14&lt;&gt;"Please complete in Applicant tab"</formula>
    </cfRule>
  </conditionalFormatting>
  <conditionalFormatting sqref="F41:G41">
    <cfRule type="expression" dxfId="30" priority="55" stopIfTrue="1">
      <formula>AND($F$41="No",$H$22="W570")</formula>
    </cfRule>
  </conditionalFormatting>
  <conditionalFormatting sqref="G32">
    <cfRule type="expression" dxfId="29" priority="30">
      <formula>$F$32="No*"</formula>
    </cfRule>
  </conditionalFormatting>
  <conditionalFormatting sqref="G33">
    <cfRule type="expression" dxfId="28" priority="29">
      <formula>$F$33="No*"</formula>
    </cfRule>
  </conditionalFormatting>
  <conditionalFormatting sqref="G51">
    <cfRule type="cellIs" dxfId="27" priority="27" operator="equal">
      <formula>"Not Reg."</formula>
    </cfRule>
    <cfRule type="expression" dxfId="26" priority="28">
      <formula>$O$51=1</formula>
    </cfRule>
  </conditionalFormatting>
  <conditionalFormatting sqref="G52">
    <cfRule type="expression" dxfId="25" priority="25">
      <formula>$O$52=1</formula>
    </cfRule>
    <cfRule type="cellIs" dxfId="24" priority="26" operator="equal">
      <formula>"Not Reg."</formula>
    </cfRule>
  </conditionalFormatting>
  <conditionalFormatting sqref="G54">
    <cfRule type="expression" dxfId="23" priority="13">
      <formula>$I$54&lt;&gt;""</formula>
    </cfRule>
    <cfRule type="cellIs" dxfId="22" priority="23" operator="equal">
      <formula>"Not Reg."</formula>
    </cfRule>
    <cfRule type="expression" dxfId="21" priority="24">
      <formula>$O$54=1</formula>
    </cfRule>
  </conditionalFormatting>
  <conditionalFormatting sqref="G55">
    <cfRule type="expression" dxfId="20" priority="12">
      <formula>$I$55&lt;&gt;""</formula>
    </cfRule>
    <cfRule type="cellIs" dxfId="19" priority="21" operator="equal">
      <formula>"Not Reg."</formula>
    </cfRule>
    <cfRule type="expression" dxfId="18" priority="22">
      <formula>$O$55=1</formula>
    </cfRule>
  </conditionalFormatting>
  <conditionalFormatting sqref="G56">
    <cfRule type="cellIs" dxfId="17" priority="19" operator="equal">
      <formula>"Not Reg."</formula>
    </cfRule>
    <cfRule type="expression" dxfId="16" priority="20">
      <formula>$O$56=1</formula>
    </cfRule>
  </conditionalFormatting>
  <conditionalFormatting sqref="I20:J20">
    <cfRule type="cellIs" dxfId="15" priority="18" operator="equal">
      <formula>$G$82</formula>
    </cfRule>
  </conditionalFormatting>
  <conditionalFormatting sqref="F35:I35">
    <cfRule type="expression" dxfId="14" priority="17">
      <formula>$I$20=$G$82</formula>
    </cfRule>
  </conditionalFormatting>
  <conditionalFormatting sqref="J35">
    <cfRule type="expression" dxfId="13" priority="16">
      <formula>$I$20=$G$82</formula>
    </cfRule>
  </conditionalFormatting>
  <conditionalFormatting sqref="G45:H45">
    <cfRule type="expression" dxfId="12" priority="15">
      <formula>$I$45="White"</formula>
    </cfRule>
  </conditionalFormatting>
  <conditionalFormatting sqref="G46:H46">
    <cfRule type="expression" dxfId="11" priority="14">
      <formula>$I$46="White"</formula>
    </cfRule>
  </conditionalFormatting>
  <conditionalFormatting sqref="G53">
    <cfRule type="expression" dxfId="10" priority="9">
      <formula>$I$54&lt;&gt;""</formula>
    </cfRule>
    <cfRule type="cellIs" dxfId="9" priority="10" operator="equal">
      <formula>"Not Reg."</formula>
    </cfRule>
    <cfRule type="expression" dxfId="8" priority="11">
      <formula>$O$54=1</formula>
    </cfRule>
  </conditionalFormatting>
  <conditionalFormatting sqref="A16:D16">
    <cfRule type="expression" dxfId="7" priority="7" stopIfTrue="1">
      <formula>$A$16&lt;&gt;"Please complete in Applicant tab"</formula>
    </cfRule>
  </conditionalFormatting>
  <conditionalFormatting sqref="E16">
    <cfRule type="expression" dxfId="6" priority="6" stopIfTrue="1">
      <formula>$E$16&lt;&gt;"Please complete in Applicant tab"</formula>
    </cfRule>
  </conditionalFormatting>
  <conditionalFormatting sqref="G16">
    <cfRule type="expression" dxfId="5" priority="8" stopIfTrue="1">
      <formula>$G$16&lt;&gt;"Please complete in Applicant tab"</formula>
    </cfRule>
  </conditionalFormatting>
  <conditionalFormatting sqref="A35:E35">
    <cfRule type="expression" dxfId="4" priority="5">
      <formula>OR($F$32="yes",$F$33="Yes")</formula>
    </cfRule>
  </conditionalFormatting>
  <conditionalFormatting sqref="F34:J34">
    <cfRule type="expression" dxfId="3" priority="4">
      <formula>$I$20="Yes"</formula>
    </cfRule>
  </conditionalFormatting>
  <conditionalFormatting sqref="A35:D35">
    <cfRule type="expression" dxfId="2" priority="3">
      <formula>AND($F$32="No*",$F$33="No*")</formula>
    </cfRule>
  </conditionalFormatting>
  <conditionalFormatting sqref="A34:E34">
    <cfRule type="expression" dxfId="1" priority="2">
      <formula>AND($F$32="No*",$F$33="No*")</formula>
    </cfRule>
  </conditionalFormatting>
  <conditionalFormatting sqref="F35:J35">
    <cfRule type="expression" dxfId="0" priority="1">
      <formula>$I$20="NO"</formula>
    </cfRule>
  </conditionalFormatting>
  <dataValidations count="22">
    <dataValidation type="list" allowBlank="1" showInputMessage="1" showErrorMessage="1" errorTitle="Select from dropdown list" promptTitle="Select!" prompt="Select from dropdown list" sqref="G51:G56" xr:uid="{22F27E63-B0C7-4328-81F8-0E7847452713}">
      <formula1>$G$84:$G$85</formula1>
    </dataValidation>
    <dataValidation type="list" allowBlank="1" showInputMessage="1" showErrorMessage="1" sqref="E43" xr:uid="{3142C504-DC13-4D89-96A9-F81457E63B19}">
      <formula1>$F$82:$F$85</formula1>
    </dataValidation>
    <dataValidation type="list" allowBlank="1" showInputMessage="1" showErrorMessage="1" errorTitle="Select from dropdown list" promptTitle="Select!" prompt="Select from dropdown list" sqref="F57:H57" xr:uid="{AEE62DD0-08A6-4A23-B81C-A62895B61D69}">
      <formula1>$I$82:$I$83</formula1>
    </dataValidation>
    <dataValidation type="list" allowBlank="1" showInputMessage="1" showErrorMessage="1" errorTitle="Select from dropdown list" promptTitle="Select!" prompt="Select from dropdown list" sqref="F51:F56 F41:F46" xr:uid="{02EEADF5-426F-4D16-B798-E9E1539F8AC5}">
      <formula1>$I$82:$I$84</formula1>
    </dataValidation>
    <dataValidation type="list" allowBlank="1" showInputMessage="1" showErrorMessage="1" errorTitle="Select from dropdown list" promptTitle="Select!" prompt="Select from dropdown list" sqref="F32" xr:uid="{C47730CB-380E-4A0B-BB92-FFFE6780C560}">
      <formula1>$H$82:$H$83</formula1>
    </dataValidation>
    <dataValidation type="list" allowBlank="1" showInputMessage="1" showErrorMessage="1" errorTitle="Select from dropdown list" promptTitle="Select!" prompt="Select from dropdown list" sqref="A24:D24" xr:uid="{4100BD2B-9DCB-40C3-A677-EFD76604F2F5}">
      <formula1>$A$84:$A$88</formula1>
    </dataValidation>
    <dataValidation type="list" allowBlank="1" showInputMessage="1" showErrorMessage="1" errorTitle="Select from dropdown list" promptTitle="Select!" prompt="Select from dropdown list" sqref="A22:D22" xr:uid="{20F66212-94E7-4E3E-B699-B795F05DFDED}">
      <formula1>$A$82:$A$83</formula1>
    </dataValidation>
    <dataValidation type="list" allowBlank="1" showInputMessage="1" showErrorMessage="1" sqref="B20" xr:uid="{CDBEC35B-07D8-4263-AB3C-26FBF00CB3AB}">
      <formula1>$B$117:$B$128</formula1>
    </dataValidation>
    <dataValidation type="list" allowBlank="1" showInputMessage="1" showErrorMessage="1" sqref="A20" xr:uid="{1C7BF5AD-B7D8-461D-BF68-58C7BA76EBB1}">
      <formula1>$A$117:$A$147</formula1>
    </dataValidation>
    <dataValidation type="list" allowBlank="1" showInputMessage="1" showErrorMessage="1" errorTitle="Select from dropdown list" promptTitle="Select!" prompt="Select from dropdown list" sqref="E57" xr:uid="{566E746F-F4F7-4EFE-B576-22E4DB9BBB94}">
      <formula1>$F$82:$F$84</formula1>
    </dataValidation>
    <dataValidation type="list" allowBlank="1" showInputMessage="1" showErrorMessage="1" errorTitle="Select from dropdown list" promptTitle="Select!" prompt="Select from dropdown list" sqref="E32:E33" xr:uid="{67F3DFB5-9C4E-49B5-A2FE-DC943B5A2B27}">
      <formula1>$C$82:$C$83</formula1>
    </dataValidation>
    <dataValidation type="whole" operator="greaterThanOrEqual" allowBlank="1" showInputMessage="1" showErrorMessage="1" sqref="F20:G20" xr:uid="{67C906AA-7905-431B-9956-7A21E1DC99DE}">
      <formula1>2</formula1>
    </dataValidation>
    <dataValidation type="list" allowBlank="1" showInputMessage="1" showErrorMessage="1" errorTitle="Select from dropdown list" promptTitle="Select!" prompt="Select from dropdown list" sqref="E41:E42" xr:uid="{F1E8171C-835F-4959-A9E9-6D7AD084D7D9}">
      <formula1>$E$82:$E$85</formula1>
    </dataValidation>
    <dataValidation type="list" allowBlank="1" showInputMessage="1" showErrorMessage="1" sqref="E51:E56 E45:E46" xr:uid="{B4736EC0-1753-429D-B490-C6DD371286A1}">
      <formula1>$F$82:$F$88</formula1>
    </dataValidation>
    <dataValidation type="list" allowBlank="1" showInputMessage="1" showErrorMessage="1" sqref="E44" xr:uid="{F3103BCD-160F-4AF7-9893-72C8701DC80E}">
      <formula1>$F$82:$F$86</formula1>
    </dataValidation>
    <dataValidation type="list" allowBlank="1" showInputMessage="1" showErrorMessage="1" errorTitle="Select from dropdown list" promptTitle="Select!" prompt="Select from dropdown list" sqref="D35" xr:uid="{7E9965EC-1E53-41F6-9CE2-4EBE1E7F5706}">
      <formula1>$D$82:$D$84</formula1>
    </dataValidation>
    <dataValidation type="list" allowBlank="1" showInputMessage="1" showErrorMessage="1" sqref="G22:H22 G24:H24" xr:uid="{EF48328E-2DE3-4708-8BD5-F5869349080D}">
      <formula1>$A$117:$A$118</formula1>
    </dataValidation>
    <dataValidation type="list" allowBlank="1" showInputMessage="1" showErrorMessage="1" errorTitle="Select from dropdown list" promptTitle="Select!" prompt="Select from dropdown list" sqref="H51:H56" xr:uid="{1C637C37-345B-4C09-BC7B-0209579754D0}">
      <formula1>$K$81:$K$85</formula1>
    </dataValidation>
    <dataValidation type="list" allowBlank="1" showInputMessage="1" showErrorMessage="1" sqref="G32:H33 G41:H46" xr:uid="{C8606259-B337-420D-91E7-2A91A87C3A02}">
      <formula1>$K$81:$K$83</formula1>
    </dataValidation>
    <dataValidation type="list" allowBlank="1" showInputMessage="1" showErrorMessage="1" sqref="I20:J20" xr:uid="{3945AAFE-D55E-4A8F-90B7-92EA4BEA8720}">
      <formula1>$G$82:$G$83</formula1>
    </dataValidation>
    <dataValidation type="list" allowBlank="1" showInputMessage="1" showErrorMessage="1" errorTitle="Select from dropdown list" promptTitle="Select!" prompt="Select from dropdown list" sqref="I35" xr:uid="{5C7F3F28-258F-4342-B86F-C517E069C528}">
      <formula1>$D$82:$D$87</formula1>
    </dataValidation>
    <dataValidation type="list" allowBlank="1" showInputMessage="1" showErrorMessage="1" errorTitle="Select from dropdown list" promptTitle="Select!" prompt="Select from dropdown list" sqref="F33" xr:uid="{9357A956-5A83-4E25-9B86-9B297271FD28}">
      <formula1>IF(B23&gt;25,$H$82,$H$82:$H$83)</formula1>
    </dataValidation>
  </dataValidations>
  <pageMargins left="0.98425196850393704" right="0.39370078740157483" top="0.39370078740157483" bottom="0.39370078740157483" header="0" footer="0"/>
  <pageSetup paperSize="9" scale="70"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locked="0" defaultSize="0" autoFill="0" autoLine="0" autoPict="0">
                <anchor moveWithCells="1">
                  <from>
                    <xdr:col>0</xdr:col>
                    <xdr:colOff>476250</xdr:colOff>
                    <xdr:row>26</xdr:row>
                    <xdr:rowOff>57150</xdr:rowOff>
                  </from>
                  <to>
                    <xdr:col>0</xdr:col>
                    <xdr:colOff>685800</xdr:colOff>
                    <xdr:row>28</xdr:row>
                    <xdr:rowOff>57150</xdr:rowOff>
                  </to>
                </anchor>
              </controlPr>
            </control>
          </mc:Choice>
        </mc:AlternateContent>
        <mc:AlternateContent xmlns:mc="http://schemas.openxmlformats.org/markup-compatibility/2006">
          <mc:Choice Requires="x14">
            <control shapeId="20482" r:id="rId5" name="Option Button 2">
              <controlPr locked="0" defaultSize="0" autoFill="0" autoLine="0" autoPict="0">
                <anchor moveWithCells="1">
                  <from>
                    <xdr:col>3</xdr:col>
                    <xdr:colOff>523875</xdr:colOff>
                    <xdr:row>26</xdr:row>
                    <xdr:rowOff>57150</xdr:rowOff>
                  </from>
                  <to>
                    <xdr:col>3</xdr:col>
                    <xdr:colOff>800100</xdr:colOff>
                    <xdr:row>28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Applicant</vt:lpstr>
      <vt:lpstr>Officials Proposal - Comb wk1</vt:lpstr>
      <vt:lpstr>Officials Proposal - Comb wk2</vt:lpstr>
      <vt:lpstr>Officials Proposal - Comb wk3</vt:lpstr>
      <vt:lpstr>'Officials Proposal - Comb wk1'!Print_Area</vt:lpstr>
      <vt:lpstr>'Officials Proposal - Comb wk2'!Print_Area</vt:lpstr>
      <vt:lpstr>'Officials Proposal - Comb wk3'!Print_Area</vt:lpstr>
      <vt:lpstr>'Officials Proposal - Comb wk1'!Print_Titles</vt:lpstr>
      <vt:lpstr>'Officials Proposal - Comb wk2'!Print_Titles</vt:lpstr>
      <vt:lpstr>'Officials Proposal - Comb wk3'!Print_Titles</vt:lpstr>
    </vt:vector>
  </TitlesOfParts>
  <Company>ITF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Pro Cirucit Officials' Application Form 2010 v1.0</dc:title>
  <dc:subject>Officiating Forms</dc:subject>
  <dc:creator>Zuzana.Konrad</dc:creator>
  <dc:description>International Tennis Federation, 2009-2010.
All rights reserved. Reproduction of this work in whole or in part, without the prior permission of the ITF is prohibited.</dc:description>
  <cp:lastModifiedBy>Zuzana Konrad</cp:lastModifiedBy>
  <cp:lastPrinted>2014-11-26T14:07:22Z</cp:lastPrinted>
  <dcterms:created xsi:type="dcterms:W3CDTF">2005-11-14T10:34:07Z</dcterms:created>
  <dcterms:modified xsi:type="dcterms:W3CDTF">2018-11-22T15:05:36Z</dcterms:modified>
</cp:coreProperties>
</file>